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f637c0ec9cdd908/UM CONSULTORIA/CONSULTORIA S^0OP/PARCEIROS/EVC/Curso S^0OP Online/^NM5 Indicadores de Estoque/"/>
    </mc:Choice>
  </mc:AlternateContent>
  <xr:revisionPtr revIDLastSave="272" documentId="13_ncr:1_{16140C28-E3A5-4385-B97D-42DEC4E825B6}" xr6:coauthVersionLast="47" xr6:coauthVersionMax="47" xr10:uidLastSave="{75297438-BE35-473A-95C7-44B0BD5A3864}"/>
  <bookViews>
    <workbookView xWindow="-120" yWindow="-120" windowWidth="20730" windowHeight="11160" tabRatio="848" activeTab="4" xr2:uid="{70ECD481-FFC1-40CC-B328-F04FC007AB1E}"/>
  </bookViews>
  <sheets>
    <sheet name="Cobertura Estoques" sheetId="26" r:id="rId1"/>
    <sheet name="Cobertura Estoques x Política" sheetId="27" r:id="rId2"/>
    <sheet name="Base Inventory Health" sheetId="28" r:id="rId3"/>
    <sheet name="Gráfico_Inv. Health" sheetId="29" r:id="rId4"/>
    <sheet name="Giro dos Estoques" sheetId="32" r:id="rId5"/>
    <sheet name="Base de Dados aging" sheetId="30" r:id="rId6"/>
    <sheet name="Gráfico Aging" sheetId="31" r:id="rId7"/>
  </sheets>
  <externalReferences>
    <externalReference r:id="rId8"/>
    <externalReference r:id="rId9"/>
  </externalReferences>
  <definedNames>
    <definedName name="_xlnm._FilterDatabase" localSheetId="5" hidden="1">'Base de Dados aging'!$A$3:$M$123</definedName>
    <definedName name="_xlnm._FilterDatabase" localSheetId="2" hidden="1">'Base Inventory Health'!$A$3:$Z$123</definedName>
    <definedName name="Depósito">'[1]Prestação de Serviço'!$G$24</definedName>
    <definedName name="Icms">'[2]Comparativo Vendedores'!#REF!</definedName>
    <definedName name="NomeCobrança">'[1]Prestação de Serviço'!$B$10</definedName>
    <definedName name="PesquisaCliente">[1]!ListadeClientes[Nome da Empresa]</definedName>
    <definedName name="SubtotalNotaFiscal">'[1]Prestação de Serviço'!$G$23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6" i="32" l="1"/>
  <c r="X5" i="28"/>
  <c r="X6" i="28"/>
  <c r="X7" i="28"/>
  <c r="X8" i="28"/>
  <c r="X9" i="28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X39" i="28"/>
  <c r="X40" i="28"/>
  <c r="X41" i="28"/>
  <c r="X42" i="28"/>
  <c r="X43" i="28"/>
  <c r="X44" i="28"/>
  <c r="X45" i="28"/>
  <c r="X46" i="28"/>
  <c r="X47" i="28"/>
  <c r="X48" i="28"/>
  <c r="X49" i="28"/>
  <c r="X50" i="28"/>
  <c r="X51" i="28"/>
  <c r="X52" i="28"/>
  <c r="X53" i="28"/>
  <c r="X54" i="28"/>
  <c r="X55" i="28"/>
  <c r="X56" i="28"/>
  <c r="X57" i="28"/>
  <c r="X58" i="28"/>
  <c r="X59" i="28"/>
  <c r="X60" i="28"/>
  <c r="X61" i="28"/>
  <c r="X62" i="28"/>
  <c r="X63" i="28"/>
  <c r="X64" i="28"/>
  <c r="X65" i="28"/>
  <c r="X66" i="28"/>
  <c r="X67" i="28"/>
  <c r="X68" i="28"/>
  <c r="X69" i="28"/>
  <c r="X70" i="28"/>
  <c r="X71" i="28"/>
  <c r="X72" i="28"/>
  <c r="X73" i="28"/>
  <c r="X74" i="28"/>
  <c r="X75" i="28"/>
  <c r="X76" i="28"/>
  <c r="X77" i="28"/>
  <c r="X78" i="28"/>
  <c r="X79" i="28"/>
  <c r="X80" i="28"/>
  <c r="X81" i="28"/>
  <c r="X82" i="28"/>
  <c r="X83" i="28"/>
  <c r="X84" i="28"/>
  <c r="X85" i="28"/>
  <c r="X86" i="28"/>
  <c r="X87" i="28"/>
  <c r="X88" i="28"/>
  <c r="X89" i="28"/>
  <c r="X90" i="28"/>
  <c r="X91" i="28"/>
  <c r="X92" i="28"/>
  <c r="X93" i="28"/>
  <c r="X94" i="28"/>
  <c r="X95" i="28"/>
  <c r="X96" i="28"/>
  <c r="X97" i="28"/>
  <c r="X98" i="28"/>
  <c r="X99" i="28"/>
  <c r="X100" i="28"/>
  <c r="X101" i="28"/>
  <c r="X102" i="28"/>
  <c r="X103" i="28"/>
  <c r="X104" i="28"/>
  <c r="X105" i="28"/>
  <c r="X106" i="28"/>
  <c r="X107" i="28"/>
  <c r="X108" i="28"/>
  <c r="X109" i="28"/>
  <c r="X110" i="28"/>
  <c r="X111" i="28"/>
  <c r="X112" i="28"/>
  <c r="X113" i="28"/>
  <c r="X114" i="28"/>
  <c r="X115" i="28"/>
  <c r="X116" i="28"/>
  <c r="X117" i="28"/>
  <c r="X118" i="28"/>
  <c r="X119" i="28"/>
  <c r="X120" i="28"/>
  <c r="X121" i="28"/>
  <c r="X122" i="28"/>
  <c r="X123" i="28"/>
  <c r="X4" i="28"/>
  <c r="E8" i="31"/>
  <c r="E7" i="31"/>
  <c r="E6" i="31"/>
  <c r="E5" i="31"/>
  <c r="E4" i="31"/>
  <c r="E3" i="31"/>
  <c r="P36" i="32"/>
  <c r="P35" i="32"/>
  <c r="P34" i="32"/>
  <c r="J36" i="32"/>
  <c r="I36" i="32"/>
  <c r="H36" i="32"/>
  <c r="O35" i="32"/>
  <c r="O36" i="32" s="1"/>
  <c r="N35" i="32"/>
  <c r="N36" i="32" s="1"/>
  <c r="M35" i="32"/>
  <c r="M36" i="32" s="1"/>
  <c r="L35" i="32"/>
  <c r="L36" i="32" s="1"/>
  <c r="K35" i="32"/>
  <c r="K36" i="32" s="1"/>
  <c r="J35" i="32"/>
  <c r="I35" i="32"/>
  <c r="H35" i="32"/>
  <c r="G35" i="32"/>
  <c r="G36" i="32" s="1"/>
  <c r="F35" i="32"/>
  <c r="F36" i="32" s="1"/>
  <c r="E35" i="32"/>
  <c r="E36" i="32" s="1"/>
  <c r="O34" i="32"/>
  <c r="N34" i="32"/>
  <c r="M34" i="32"/>
  <c r="L34" i="32"/>
  <c r="K34" i="32"/>
  <c r="J34" i="32"/>
  <c r="I34" i="32"/>
  <c r="H34" i="32"/>
  <c r="G34" i="32"/>
  <c r="F34" i="32"/>
  <c r="E34" i="32"/>
  <c r="D35" i="32"/>
  <c r="D34" i="32"/>
  <c r="P19" i="32"/>
  <c r="P18" i="32"/>
  <c r="P20" i="32" s="1"/>
  <c r="O20" i="32"/>
  <c r="N20" i="32"/>
  <c r="M20" i="32"/>
  <c r="L20" i="32"/>
  <c r="K20" i="32"/>
  <c r="J20" i="32"/>
  <c r="I20" i="32"/>
  <c r="H20" i="32"/>
  <c r="G20" i="32"/>
  <c r="F20" i="32"/>
  <c r="E20" i="32"/>
  <c r="D20" i="32"/>
  <c r="P5" i="32"/>
  <c r="P6" i="32" s="1"/>
  <c r="P4" i="32"/>
  <c r="O6" i="32"/>
  <c r="N6" i="32"/>
  <c r="M6" i="32"/>
  <c r="L6" i="32"/>
  <c r="K6" i="32"/>
  <c r="J6" i="32"/>
  <c r="I6" i="32"/>
  <c r="H6" i="32"/>
  <c r="G6" i="32"/>
  <c r="F6" i="32"/>
  <c r="E6" i="32"/>
  <c r="D6" i="32"/>
  <c r="D8" i="31"/>
  <c r="K123" i="30"/>
  <c r="H123" i="30"/>
  <c r="F123" i="30"/>
  <c r="K122" i="30"/>
  <c r="H122" i="30"/>
  <c r="F122" i="30"/>
  <c r="K121" i="30"/>
  <c r="H121" i="30"/>
  <c r="F121" i="30"/>
  <c r="K120" i="30"/>
  <c r="H120" i="30"/>
  <c r="F120" i="30"/>
  <c r="K119" i="30"/>
  <c r="H119" i="30"/>
  <c r="F119" i="30"/>
  <c r="K118" i="30"/>
  <c r="H118" i="30"/>
  <c r="F118" i="30"/>
  <c r="K117" i="30"/>
  <c r="H117" i="30"/>
  <c r="F117" i="30"/>
  <c r="K116" i="30"/>
  <c r="H116" i="30"/>
  <c r="F116" i="30"/>
  <c r="K115" i="30"/>
  <c r="H115" i="30"/>
  <c r="F115" i="30"/>
  <c r="K114" i="30"/>
  <c r="H114" i="30"/>
  <c r="F114" i="30"/>
  <c r="K113" i="30"/>
  <c r="H113" i="30"/>
  <c r="F113" i="30"/>
  <c r="K112" i="30"/>
  <c r="H112" i="30"/>
  <c r="F112" i="30"/>
  <c r="K111" i="30"/>
  <c r="H111" i="30"/>
  <c r="F111" i="30"/>
  <c r="K110" i="30"/>
  <c r="H110" i="30"/>
  <c r="F110" i="30"/>
  <c r="K109" i="30"/>
  <c r="H109" i="30"/>
  <c r="F109" i="30"/>
  <c r="K108" i="30"/>
  <c r="H108" i="30"/>
  <c r="F108" i="30"/>
  <c r="K107" i="30"/>
  <c r="H107" i="30"/>
  <c r="F107" i="30"/>
  <c r="K106" i="30"/>
  <c r="H106" i="30"/>
  <c r="F106" i="30"/>
  <c r="K105" i="30"/>
  <c r="H105" i="30"/>
  <c r="F105" i="30"/>
  <c r="K104" i="30"/>
  <c r="H104" i="30"/>
  <c r="F104" i="30"/>
  <c r="K103" i="30"/>
  <c r="H103" i="30"/>
  <c r="F103" i="30"/>
  <c r="K102" i="30"/>
  <c r="H102" i="30"/>
  <c r="F102" i="30"/>
  <c r="K101" i="30"/>
  <c r="H101" i="30"/>
  <c r="F101" i="30"/>
  <c r="K100" i="30"/>
  <c r="H100" i="30"/>
  <c r="F100" i="30"/>
  <c r="K99" i="30"/>
  <c r="H99" i="30"/>
  <c r="F99" i="30"/>
  <c r="K98" i="30"/>
  <c r="H98" i="30"/>
  <c r="F98" i="30"/>
  <c r="K97" i="30"/>
  <c r="H97" i="30"/>
  <c r="F97" i="30"/>
  <c r="K96" i="30"/>
  <c r="H96" i="30"/>
  <c r="F96" i="30"/>
  <c r="K95" i="30"/>
  <c r="H95" i="30"/>
  <c r="F95" i="30"/>
  <c r="K94" i="30"/>
  <c r="H94" i="30"/>
  <c r="F94" i="30"/>
  <c r="K93" i="30"/>
  <c r="H93" i="30"/>
  <c r="F93" i="30"/>
  <c r="K92" i="30"/>
  <c r="H92" i="30"/>
  <c r="F92" i="30"/>
  <c r="K91" i="30"/>
  <c r="H91" i="30"/>
  <c r="F91" i="30"/>
  <c r="K90" i="30"/>
  <c r="H90" i="30"/>
  <c r="F90" i="30"/>
  <c r="K89" i="30"/>
  <c r="H89" i="30"/>
  <c r="F89" i="30"/>
  <c r="K88" i="30"/>
  <c r="H88" i="30"/>
  <c r="F88" i="30"/>
  <c r="K87" i="30"/>
  <c r="H87" i="30"/>
  <c r="F87" i="30"/>
  <c r="K86" i="30"/>
  <c r="H86" i="30"/>
  <c r="F86" i="30"/>
  <c r="K85" i="30"/>
  <c r="H85" i="30"/>
  <c r="F85" i="30"/>
  <c r="K84" i="30"/>
  <c r="H84" i="30"/>
  <c r="F84" i="30"/>
  <c r="K83" i="30"/>
  <c r="H83" i="30"/>
  <c r="F83" i="30"/>
  <c r="K82" i="30"/>
  <c r="H82" i="30"/>
  <c r="F82" i="30"/>
  <c r="K81" i="30"/>
  <c r="H81" i="30"/>
  <c r="F81" i="30"/>
  <c r="K80" i="30"/>
  <c r="H80" i="30"/>
  <c r="F80" i="30"/>
  <c r="K79" i="30"/>
  <c r="H79" i="30"/>
  <c r="F79" i="30"/>
  <c r="K78" i="30"/>
  <c r="H78" i="30"/>
  <c r="F78" i="30"/>
  <c r="K77" i="30"/>
  <c r="H77" i="30"/>
  <c r="F77" i="30"/>
  <c r="K76" i="30"/>
  <c r="H76" i="30"/>
  <c r="F76" i="30"/>
  <c r="K75" i="30"/>
  <c r="H75" i="30"/>
  <c r="F75" i="30"/>
  <c r="K74" i="30"/>
  <c r="H74" i="30"/>
  <c r="F74" i="30"/>
  <c r="K73" i="30"/>
  <c r="H73" i="30"/>
  <c r="F73" i="30"/>
  <c r="K72" i="30"/>
  <c r="H72" i="30"/>
  <c r="F72" i="30"/>
  <c r="K71" i="30"/>
  <c r="H71" i="30"/>
  <c r="F71" i="30"/>
  <c r="K70" i="30"/>
  <c r="H70" i="30"/>
  <c r="F70" i="30"/>
  <c r="K69" i="30"/>
  <c r="H69" i="30"/>
  <c r="F69" i="30"/>
  <c r="K68" i="30"/>
  <c r="H68" i="30"/>
  <c r="F68" i="30"/>
  <c r="K67" i="30"/>
  <c r="H67" i="30"/>
  <c r="F67" i="30"/>
  <c r="K66" i="30"/>
  <c r="H66" i="30"/>
  <c r="F66" i="30"/>
  <c r="K65" i="30"/>
  <c r="H65" i="30"/>
  <c r="F65" i="30"/>
  <c r="K64" i="30"/>
  <c r="H64" i="30"/>
  <c r="F64" i="30"/>
  <c r="K63" i="30"/>
  <c r="H63" i="30"/>
  <c r="F63" i="30"/>
  <c r="K62" i="30"/>
  <c r="H62" i="30"/>
  <c r="F62" i="30"/>
  <c r="K61" i="30"/>
  <c r="H61" i="30"/>
  <c r="F61" i="30"/>
  <c r="K60" i="30"/>
  <c r="H60" i="30"/>
  <c r="F60" i="30"/>
  <c r="K59" i="30"/>
  <c r="H59" i="30"/>
  <c r="F59" i="30"/>
  <c r="K58" i="30"/>
  <c r="H58" i="30"/>
  <c r="F58" i="30"/>
  <c r="K57" i="30"/>
  <c r="H57" i="30"/>
  <c r="F57" i="30"/>
  <c r="K56" i="30"/>
  <c r="H56" i="30"/>
  <c r="F56" i="30"/>
  <c r="K55" i="30"/>
  <c r="H55" i="30"/>
  <c r="F55" i="30"/>
  <c r="K54" i="30"/>
  <c r="H54" i="30"/>
  <c r="F54" i="30"/>
  <c r="K53" i="30"/>
  <c r="H53" i="30"/>
  <c r="F53" i="30"/>
  <c r="K52" i="30"/>
  <c r="H52" i="30"/>
  <c r="F52" i="30"/>
  <c r="K51" i="30"/>
  <c r="H51" i="30"/>
  <c r="F51" i="30"/>
  <c r="K50" i="30"/>
  <c r="H50" i="30"/>
  <c r="F50" i="30"/>
  <c r="K49" i="30"/>
  <c r="H49" i="30"/>
  <c r="F49" i="30"/>
  <c r="K48" i="30"/>
  <c r="H48" i="30"/>
  <c r="F48" i="30"/>
  <c r="K47" i="30"/>
  <c r="H47" i="30"/>
  <c r="F47" i="30"/>
  <c r="K46" i="30"/>
  <c r="H46" i="30"/>
  <c r="F46" i="30"/>
  <c r="K45" i="30"/>
  <c r="H45" i="30"/>
  <c r="F45" i="30"/>
  <c r="K44" i="30"/>
  <c r="H44" i="30"/>
  <c r="F44" i="30"/>
  <c r="K43" i="30"/>
  <c r="H43" i="30"/>
  <c r="F43" i="30"/>
  <c r="K42" i="30"/>
  <c r="H42" i="30"/>
  <c r="F42" i="30"/>
  <c r="K41" i="30"/>
  <c r="H41" i="30"/>
  <c r="F41" i="30"/>
  <c r="K40" i="30"/>
  <c r="H40" i="30"/>
  <c r="F40" i="30"/>
  <c r="K39" i="30"/>
  <c r="H39" i="30"/>
  <c r="F39" i="30"/>
  <c r="K38" i="30"/>
  <c r="H38" i="30"/>
  <c r="F38" i="30"/>
  <c r="K37" i="30"/>
  <c r="H37" i="30"/>
  <c r="F37" i="30"/>
  <c r="K36" i="30"/>
  <c r="H36" i="30"/>
  <c r="F36" i="30"/>
  <c r="K35" i="30"/>
  <c r="H35" i="30"/>
  <c r="F35" i="30"/>
  <c r="K34" i="30"/>
  <c r="H34" i="30"/>
  <c r="F34" i="30"/>
  <c r="K33" i="30"/>
  <c r="H33" i="30"/>
  <c r="F33" i="30"/>
  <c r="K32" i="30"/>
  <c r="H32" i="30"/>
  <c r="F32" i="30"/>
  <c r="K31" i="30"/>
  <c r="H31" i="30"/>
  <c r="F31" i="30"/>
  <c r="K30" i="30"/>
  <c r="H30" i="30"/>
  <c r="F30" i="30"/>
  <c r="K29" i="30"/>
  <c r="H29" i="30"/>
  <c r="F29" i="30"/>
  <c r="K28" i="30"/>
  <c r="H28" i="30"/>
  <c r="F28" i="30"/>
  <c r="K27" i="30"/>
  <c r="H27" i="30"/>
  <c r="F27" i="30"/>
  <c r="K26" i="30"/>
  <c r="H26" i="30"/>
  <c r="F26" i="30"/>
  <c r="K25" i="30"/>
  <c r="H25" i="30"/>
  <c r="F25" i="30"/>
  <c r="K24" i="30"/>
  <c r="H24" i="30"/>
  <c r="F24" i="30"/>
  <c r="K23" i="30"/>
  <c r="H23" i="30"/>
  <c r="F23" i="30"/>
  <c r="K22" i="30"/>
  <c r="H22" i="30"/>
  <c r="F22" i="30"/>
  <c r="K21" i="30"/>
  <c r="H21" i="30"/>
  <c r="F21" i="30"/>
  <c r="K20" i="30"/>
  <c r="H20" i="30"/>
  <c r="F20" i="30"/>
  <c r="K19" i="30"/>
  <c r="H19" i="30"/>
  <c r="F19" i="30"/>
  <c r="K18" i="30"/>
  <c r="H18" i="30"/>
  <c r="F18" i="30"/>
  <c r="K17" i="30"/>
  <c r="H17" i="30"/>
  <c r="F17" i="30"/>
  <c r="K16" i="30"/>
  <c r="H16" i="30"/>
  <c r="F16" i="30"/>
  <c r="K15" i="30"/>
  <c r="H15" i="30"/>
  <c r="F15" i="30"/>
  <c r="K14" i="30"/>
  <c r="H14" i="30"/>
  <c r="F14" i="30"/>
  <c r="K13" i="30"/>
  <c r="H13" i="30"/>
  <c r="F13" i="30"/>
  <c r="K12" i="30"/>
  <c r="H12" i="30"/>
  <c r="F12" i="30"/>
  <c r="K11" i="30"/>
  <c r="H11" i="30"/>
  <c r="F11" i="30"/>
  <c r="K10" i="30"/>
  <c r="H10" i="30"/>
  <c r="F10" i="30"/>
  <c r="K9" i="30"/>
  <c r="H9" i="30"/>
  <c r="F9" i="30"/>
  <c r="K8" i="30"/>
  <c r="H8" i="30"/>
  <c r="F8" i="30"/>
  <c r="K7" i="30"/>
  <c r="H7" i="30"/>
  <c r="F7" i="30"/>
  <c r="K6" i="30"/>
  <c r="H6" i="30"/>
  <c r="F6" i="30"/>
  <c r="K5" i="30"/>
  <c r="H5" i="30"/>
  <c r="F5" i="30"/>
  <c r="K4" i="30"/>
  <c r="H4" i="30"/>
  <c r="F4" i="30"/>
  <c r="J2" i="30"/>
  <c r="F13" i="29"/>
  <c r="E13" i="29"/>
  <c r="D13" i="29"/>
  <c r="F6" i="29"/>
  <c r="F5" i="29" s="1"/>
  <c r="F9" i="29" s="1"/>
  <c r="E6" i="29"/>
  <c r="E5" i="29" s="1"/>
  <c r="E9" i="29" s="1"/>
  <c r="D6" i="29"/>
  <c r="D5" i="29"/>
  <c r="D9" i="29" s="1"/>
  <c r="W123" i="28"/>
  <c r="R123" i="28"/>
  <c r="Q123" i="28"/>
  <c r="L123" i="28"/>
  <c r="K123" i="28"/>
  <c r="W122" i="28"/>
  <c r="R122" i="28"/>
  <c r="Q122" i="28"/>
  <c r="L122" i="28"/>
  <c r="K122" i="28"/>
  <c r="W121" i="28"/>
  <c r="R121" i="28"/>
  <c r="Q121" i="28"/>
  <c r="L121" i="28"/>
  <c r="K121" i="28"/>
  <c r="W120" i="28"/>
  <c r="R120" i="28"/>
  <c r="Q120" i="28"/>
  <c r="L120" i="28"/>
  <c r="K120" i="28"/>
  <c r="W119" i="28"/>
  <c r="R119" i="28"/>
  <c r="T119" i="28" s="1"/>
  <c r="Q119" i="28"/>
  <c r="L119" i="28"/>
  <c r="K119" i="28"/>
  <c r="W118" i="28"/>
  <c r="R118" i="28"/>
  <c r="Q118" i="28"/>
  <c r="L118" i="28"/>
  <c r="K118" i="28"/>
  <c r="W117" i="28"/>
  <c r="R117" i="28"/>
  <c r="Q117" i="28"/>
  <c r="L117" i="28"/>
  <c r="K117" i="28"/>
  <c r="W116" i="28"/>
  <c r="R116" i="28"/>
  <c r="Q116" i="28"/>
  <c r="L116" i="28"/>
  <c r="K116" i="28"/>
  <c r="W115" i="28"/>
  <c r="R115" i="28"/>
  <c r="Q115" i="28"/>
  <c r="L115" i="28"/>
  <c r="K115" i="28"/>
  <c r="W114" i="28"/>
  <c r="R114" i="28"/>
  <c r="Q114" i="28"/>
  <c r="L114" i="28"/>
  <c r="K114" i="28"/>
  <c r="W113" i="28"/>
  <c r="R113" i="28"/>
  <c r="Q113" i="28"/>
  <c r="L113" i="28"/>
  <c r="K113" i="28"/>
  <c r="W112" i="28"/>
  <c r="R112" i="28"/>
  <c r="Q112" i="28"/>
  <c r="L112" i="28"/>
  <c r="K112" i="28"/>
  <c r="W111" i="28"/>
  <c r="R111" i="28"/>
  <c r="Q111" i="28"/>
  <c r="L111" i="28"/>
  <c r="K111" i="28"/>
  <c r="W110" i="28"/>
  <c r="R110" i="28"/>
  <c r="Q110" i="28"/>
  <c r="L110" i="28"/>
  <c r="K110" i="28"/>
  <c r="W109" i="28"/>
  <c r="R109" i="28"/>
  <c r="Q109" i="28"/>
  <c r="L109" i="28"/>
  <c r="K109" i="28"/>
  <c r="W108" i="28"/>
  <c r="R108" i="28"/>
  <c r="Q108" i="28"/>
  <c r="L108" i="28"/>
  <c r="K108" i="28"/>
  <c r="W107" i="28"/>
  <c r="R107" i="28"/>
  <c r="Q107" i="28"/>
  <c r="L107" i="28"/>
  <c r="K107" i="28"/>
  <c r="W106" i="28"/>
  <c r="R106" i="28"/>
  <c r="Q106" i="28"/>
  <c r="L106" i="28"/>
  <c r="K106" i="28"/>
  <c r="W105" i="28"/>
  <c r="R105" i="28"/>
  <c r="Q105" i="28"/>
  <c r="L105" i="28"/>
  <c r="K105" i="28"/>
  <c r="W104" i="28"/>
  <c r="R104" i="28"/>
  <c r="Q104" i="28"/>
  <c r="L104" i="28"/>
  <c r="K104" i="28"/>
  <c r="W103" i="28"/>
  <c r="R103" i="28"/>
  <c r="Q103" i="28"/>
  <c r="L103" i="28"/>
  <c r="K103" i="28"/>
  <c r="W102" i="28"/>
  <c r="R102" i="28"/>
  <c r="Q102" i="28"/>
  <c r="L102" i="28"/>
  <c r="K102" i="28"/>
  <c r="W101" i="28"/>
  <c r="R101" i="28"/>
  <c r="Q101" i="28"/>
  <c r="L101" i="28"/>
  <c r="K101" i="28"/>
  <c r="W100" i="28"/>
  <c r="R100" i="28"/>
  <c r="Q100" i="28"/>
  <c r="L100" i="28"/>
  <c r="K100" i="28"/>
  <c r="W99" i="28"/>
  <c r="R99" i="28"/>
  <c r="Q99" i="28"/>
  <c r="L99" i="28"/>
  <c r="K99" i="28"/>
  <c r="W98" i="28"/>
  <c r="R98" i="28"/>
  <c r="Q98" i="28"/>
  <c r="L98" i="28"/>
  <c r="K98" i="28"/>
  <c r="W97" i="28"/>
  <c r="R97" i="28"/>
  <c r="Q97" i="28"/>
  <c r="L97" i="28"/>
  <c r="K97" i="28"/>
  <c r="W96" i="28"/>
  <c r="R96" i="28"/>
  <c r="Q96" i="28"/>
  <c r="L96" i="28"/>
  <c r="K96" i="28"/>
  <c r="W95" i="28"/>
  <c r="R95" i="28"/>
  <c r="T95" i="28" s="1"/>
  <c r="Q95" i="28"/>
  <c r="L95" i="28"/>
  <c r="K95" i="28"/>
  <c r="W94" i="28"/>
  <c r="R94" i="28"/>
  <c r="Q94" i="28"/>
  <c r="L94" i="28"/>
  <c r="K94" i="28"/>
  <c r="W93" i="28"/>
  <c r="R93" i="28"/>
  <c r="Q93" i="28"/>
  <c r="L93" i="28"/>
  <c r="K93" i="28"/>
  <c r="W92" i="28"/>
  <c r="R92" i="28"/>
  <c r="Q92" i="28"/>
  <c r="L92" i="28"/>
  <c r="K92" i="28"/>
  <c r="W91" i="28"/>
  <c r="R91" i="28"/>
  <c r="Q91" i="28"/>
  <c r="L91" i="28"/>
  <c r="K91" i="28"/>
  <c r="W90" i="28"/>
  <c r="R90" i="28"/>
  <c r="Q90" i="28"/>
  <c r="L90" i="28"/>
  <c r="K90" i="28"/>
  <c r="W89" i="28"/>
  <c r="R89" i="28"/>
  <c r="Q89" i="28"/>
  <c r="L89" i="28"/>
  <c r="K89" i="28"/>
  <c r="W88" i="28"/>
  <c r="R88" i="28"/>
  <c r="Q88" i="28"/>
  <c r="L88" i="28"/>
  <c r="K88" i="28"/>
  <c r="W87" i="28"/>
  <c r="R87" i="28"/>
  <c r="T87" i="28" s="1"/>
  <c r="Q87" i="28"/>
  <c r="L87" i="28"/>
  <c r="K87" i="28"/>
  <c r="W86" i="28"/>
  <c r="R86" i="28"/>
  <c r="Q86" i="28"/>
  <c r="L86" i="28"/>
  <c r="K86" i="28"/>
  <c r="W85" i="28"/>
  <c r="R85" i="28"/>
  <c r="Q85" i="28"/>
  <c r="L85" i="28"/>
  <c r="K85" i="28"/>
  <c r="W84" i="28"/>
  <c r="R84" i="28"/>
  <c r="Q84" i="28"/>
  <c r="L84" i="28"/>
  <c r="K84" i="28"/>
  <c r="W83" i="28"/>
  <c r="R83" i="28"/>
  <c r="Q83" i="28"/>
  <c r="L83" i="28"/>
  <c r="K83" i="28"/>
  <c r="W82" i="28"/>
  <c r="R82" i="28"/>
  <c r="Q82" i="28"/>
  <c r="L82" i="28"/>
  <c r="K82" i="28"/>
  <c r="W81" i="28"/>
  <c r="R81" i="28"/>
  <c r="Q81" i="28"/>
  <c r="L81" i="28"/>
  <c r="N81" i="28" s="1"/>
  <c r="K81" i="28"/>
  <c r="W80" i="28"/>
  <c r="R80" i="28"/>
  <c r="Q80" i="28"/>
  <c r="L80" i="28"/>
  <c r="K80" i="28"/>
  <c r="W79" i="28"/>
  <c r="R79" i="28"/>
  <c r="T79" i="28" s="1"/>
  <c r="Q79" i="28"/>
  <c r="L79" i="28"/>
  <c r="K79" i="28"/>
  <c r="W78" i="28"/>
  <c r="R78" i="28"/>
  <c r="Q78" i="28"/>
  <c r="L78" i="28"/>
  <c r="K78" i="28"/>
  <c r="W77" i="28"/>
  <c r="R77" i="28"/>
  <c r="Q77" i="28"/>
  <c r="L77" i="28"/>
  <c r="K77" i="28"/>
  <c r="W76" i="28"/>
  <c r="R76" i="28"/>
  <c r="Q76" i="28"/>
  <c r="L76" i="28"/>
  <c r="K76" i="28"/>
  <c r="W75" i="28"/>
  <c r="R75" i="28"/>
  <c r="Q75" i="28"/>
  <c r="L75" i="28"/>
  <c r="K75" i="28"/>
  <c r="W74" i="28"/>
  <c r="R74" i="28"/>
  <c r="Q74" i="28"/>
  <c r="L74" i="28"/>
  <c r="K74" i="28"/>
  <c r="W73" i="28"/>
  <c r="R73" i="28"/>
  <c r="Q73" i="28"/>
  <c r="L73" i="28"/>
  <c r="K73" i="28"/>
  <c r="W72" i="28"/>
  <c r="R72" i="28"/>
  <c r="Q72" i="28"/>
  <c r="L72" i="28"/>
  <c r="K72" i="28"/>
  <c r="W71" i="28"/>
  <c r="R71" i="28"/>
  <c r="Q71" i="28"/>
  <c r="L71" i="28"/>
  <c r="K71" i="28"/>
  <c r="W70" i="28"/>
  <c r="R70" i="28"/>
  <c r="Q70" i="28"/>
  <c r="L70" i="28"/>
  <c r="K70" i="28"/>
  <c r="W69" i="28"/>
  <c r="R69" i="28"/>
  <c r="Q69" i="28"/>
  <c r="L69" i="28"/>
  <c r="K69" i="28"/>
  <c r="W68" i="28"/>
  <c r="R68" i="28"/>
  <c r="Q68" i="28"/>
  <c r="L68" i="28"/>
  <c r="K68" i="28"/>
  <c r="W67" i="28"/>
  <c r="R67" i="28"/>
  <c r="Q67" i="28"/>
  <c r="L67" i="28"/>
  <c r="K67" i="28"/>
  <c r="W66" i="28"/>
  <c r="R66" i="28"/>
  <c r="Q66" i="28"/>
  <c r="L66" i="28"/>
  <c r="K66" i="28"/>
  <c r="W65" i="28"/>
  <c r="R65" i="28"/>
  <c r="Q65" i="28"/>
  <c r="L65" i="28"/>
  <c r="K65" i="28"/>
  <c r="W64" i="28"/>
  <c r="R64" i="28"/>
  <c r="Q64" i="28"/>
  <c r="L64" i="28"/>
  <c r="K64" i="28"/>
  <c r="W63" i="28"/>
  <c r="R63" i="28"/>
  <c r="Q63" i="28"/>
  <c r="L63" i="28"/>
  <c r="K63" i="28"/>
  <c r="W62" i="28"/>
  <c r="R62" i="28"/>
  <c r="Q62" i="28"/>
  <c r="L62" i="28"/>
  <c r="K62" i="28"/>
  <c r="W61" i="28"/>
  <c r="R61" i="28"/>
  <c r="Q61" i="28"/>
  <c r="L61" i="28"/>
  <c r="K61" i="28"/>
  <c r="W60" i="28"/>
  <c r="R60" i="28"/>
  <c r="Q60" i="28"/>
  <c r="L60" i="28"/>
  <c r="K60" i="28"/>
  <c r="W59" i="28"/>
  <c r="R59" i="28"/>
  <c r="Q59" i="28"/>
  <c r="L59" i="28"/>
  <c r="K59" i="28"/>
  <c r="W58" i="28"/>
  <c r="R58" i="28"/>
  <c r="Q58" i="28"/>
  <c r="L58" i="28"/>
  <c r="K58" i="28"/>
  <c r="W57" i="28"/>
  <c r="R57" i="28"/>
  <c r="Q57" i="28"/>
  <c r="L57" i="28"/>
  <c r="K57" i="28"/>
  <c r="W56" i="28"/>
  <c r="R56" i="28"/>
  <c r="Q56" i="28"/>
  <c r="L56" i="28"/>
  <c r="K56" i="28"/>
  <c r="W55" i="28"/>
  <c r="R55" i="28"/>
  <c r="Q55" i="28"/>
  <c r="L55" i="28"/>
  <c r="K55" i="28"/>
  <c r="W54" i="28"/>
  <c r="R54" i="28"/>
  <c r="Q54" i="28"/>
  <c r="L54" i="28"/>
  <c r="K54" i="28"/>
  <c r="W53" i="28"/>
  <c r="R53" i="28"/>
  <c r="Q53" i="28"/>
  <c r="L53" i="28"/>
  <c r="K53" i="28"/>
  <c r="W52" i="28"/>
  <c r="R52" i="28"/>
  <c r="Q52" i="28"/>
  <c r="L52" i="28"/>
  <c r="K52" i="28"/>
  <c r="W51" i="28"/>
  <c r="R51" i="28"/>
  <c r="Q51" i="28"/>
  <c r="L51" i="28"/>
  <c r="K51" i="28"/>
  <c r="W50" i="28"/>
  <c r="R50" i="28"/>
  <c r="Q50" i="28"/>
  <c r="L50" i="28"/>
  <c r="K50" i="28"/>
  <c r="W49" i="28"/>
  <c r="R49" i="28"/>
  <c r="Q49" i="28"/>
  <c r="L49" i="28"/>
  <c r="N49" i="28" s="1"/>
  <c r="K49" i="28"/>
  <c r="W48" i="28"/>
  <c r="R48" i="28"/>
  <c r="Q48" i="28"/>
  <c r="L48" i="28"/>
  <c r="K48" i="28"/>
  <c r="W47" i="28"/>
  <c r="R47" i="28"/>
  <c r="T47" i="28" s="1"/>
  <c r="Q47" i="28"/>
  <c r="L47" i="28"/>
  <c r="K47" i="28"/>
  <c r="W46" i="28"/>
  <c r="R46" i="28"/>
  <c r="Q46" i="28"/>
  <c r="L46" i="28"/>
  <c r="K46" i="28"/>
  <c r="W45" i="28"/>
  <c r="R45" i="28"/>
  <c r="Q45" i="28"/>
  <c r="L45" i="28"/>
  <c r="K45" i="28"/>
  <c r="W44" i="28"/>
  <c r="R44" i="28"/>
  <c r="Q44" i="28"/>
  <c r="L44" i="28"/>
  <c r="K44" i="28"/>
  <c r="W43" i="28"/>
  <c r="R43" i="28"/>
  <c r="Q43" i="28"/>
  <c r="L43" i="28"/>
  <c r="K43" i="28"/>
  <c r="W42" i="28"/>
  <c r="R42" i="28"/>
  <c r="Q42" i="28"/>
  <c r="L42" i="28"/>
  <c r="K42" i="28"/>
  <c r="W41" i="28"/>
  <c r="R41" i="28"/>
  <c r="Q41" i="28"/>
  <c r="L41" i="28"/>
  <c r="K41" i="28"/>
  <c r="W40" i="28"/>
  <c r="R40" i="28"/>
  <c r="Q40" i="28"/>
  <c r="L40" i="28"/>
  <c r="K40" i="28"/>
  <c r="W39" i="28"/>
  <c r="R39" i="28"/>
  <c r="Q39" i="28"/>
  <c r="L39" i="28"/>
  <c r="K39" i="28"/>
  <c r="W38" i="28"/>
  <c r="R38" i="28"/>
  <c r="Q38" i="28"/>
  <c r="L38" i="28"/>
  <c r="K38" i="28"/>
  <c r="W37" i="28"/>
  <c r="R37" i="28"/>
  <c r="Q37" i="28"/>
  <c r="L37" i="28"/>
  <c r="K37" i="28"/>
  <c r="W36" i="28"/>
  <c r="R36" i="28"/>
  <c r="Q36" i="28"/>
  <c r="L36" i="28"/>
  <c r="K36" i="28"/>
  <c r="W35" i="28"/>
  <c r="R35" i="28"/>
  <c r="Q35" i="28"/>
  <c r="L35" i="28"/>
  <c r="K35" i="28"/>
  <c r="W34" i="28"/>
  <c r="R34" i="28"/>
  <c r="Q34" i="28"/>
  <c r="L34" i="28"/>
  <c r="K34" i="28"/>
  <c r="W33" i="28"/>
  <c r="R33" i="28"/>
  <c r="Q33" i="28"/>
  <c r="L33" i="28"/>
  <c r="K33" i="28"/>
  <c r="W32" i="28"/>
  <c r="R32" i="28"/>
  <c r="Q32" i="28"/>
  <c r="L32" i="28"/>
  <c r="K32" i="28"/>
  <c r="W31" i="28"/>
  <c r="R31" i="28"/>
  <c r="Q31" i="28"/>
  <c r="L31" i="28"/>
  <c r="K31" i="28"/>
  <c r="W30" i="28"/>
  <c r="R30" i="28"/>
  <c r="Q30" i="28"/>
  <c r="L30" i="28"/>
  <c r="K30" i="28"/>
  <c r="W29" i="28"/>
  <c r="R29" i="28"/>
  <c r="Q29" i="28"/>
  <c r="L29" i="28"/>
  <c r="K29" i="28"/>
  <c r="W28" i="28"/>
  <c r="R28" i="28"/>
  <c r="Q28" i="28"/>
  <c r="L28" i="28"/>
  <c r="K28" i="28"/>
  <c r="W27" i="28"/>
  <c r="R27" i="28"/>
  <c r="Q27" i="28"/>
  <c r="L27" i="28"/>
  <c r="K27" i="28"/>
  <c r="W26" i="28"/>
  <c r="R26" i="28"/>
  <c r="Q26" i="28"/>
  <c r="L26" i="28"/>
  <c r="K26" i="28"/>
  <c r="W25" i="28"/>
  <c r="R25" i="28"/>
  <c r="Q25" i="28"/>
  <c r="L25" i="28"/>
  <c r="K25" i="28"/>
  <c r="W24" i="28"/>
  <c r="R24" i="28"/>
  <c r="Q24" i="28"/>
  <c r="L24" i="28"/>
  <c r="K24" i="28"/>
  <c r="W23" i="28"/>
  <c r="R23" i="28"/>
  <c r="Q23" i="28"/>
  <c r="L23" i="28"/>
  <c r="K23" i="28"/>
  <c r="W22" i="28"/>
  <c r="R22" i="28"/>
  <c r="Q22" i="28"/>
  <c r="L22" i="28"/>
  <c r="K22" i="28"/>
  <c r="W21" i="28"/>
  <c r="R21" i="28"/>
  <c r="Q21" i="28"/>
  <c r="L21" i="28"/>
  <c r="K21" i="28"/>
  <c r="W20" i="28"/>
  <c r="R20" i="28"/>
  <c r="Q20" i="28"/>
  <c r="L20" i="28"/>
  <c r="K20" i="28"/>
  <c r="W19" i="28"/>
  <c r="R19" i="28"/>
  <c r="Q19" i="28"/>
  <c r="L19" i="28"/>
  <c r="K19" i="28"/>
  <c r="W18" i="28"/>
  <c r="R18" i="28"/>
  <c r="Q18" i="28"/>
  <c r="L18" i="28"/>
  <c r="K18" i="28"/>
  <c r="W17" i="28"/>
  <c r="R17" i="28"/>
  <c r="Q17" i="28"/>
  <c r="L17" i="28"/>
  <c r="K17" i="28"/>
  <c r="W16" i="28"/>
  <c r="R16" i="28"/>
  <c r="Q16" i="28"/>
  <c r="L16" i="28"/>
  <c r="K16" i="28"/>
  <c r="W15" i="28"/>
  <c r="R15" i="28"/>
  <c r="T15" i="28" s="1"/>
  <c r="Q15" i="28"/>
  <c r="L15" i="28"/>
  <c r="K15" i="28"/>
  <c r="W14" i="28"/>
  <c r="R14" i="28"/>
  <c r="Q14" i="28"/>
  <c r="L14" i="28"/>
  <c r="K14" i="28"/>
  <c r="W13" i="28"/>
  <c r="R13" i="28"/>
  <c r="Q13" i="28"/>
  <c r="L13" i="28"/>
  <c r="K13" i="28"/>
  <c r="W12" i="28"/>
  <c r="R12" i="28"/>
  <c r="Q12" i="28"/>
  <c r="L12" i="28"/>
  <c r="K12" i="28"/>
  <c r="W11" i="28"/>
  <c r="R11" i="28"/>
  <c r="Q11" i="28"/>
  <c r="L11" i="28"/>
  <c r="K11" i="28"/>
  <c r="W10" i="28"/>
  <c r="R10" i="28"/>
  <c r="Q10" i="28"/>
  <c r="L10" i="28"/>
  <c r="K10" i="28"/>
  <c r="W9" i="28"/>
  <c r="R9" i="28"/>
  <c r="Q9" i="28"/>
  <c r="L9" i="28"/>
  <c r="K9" i="28"/>
  <c r="W8" i="28"/>
  <c r="R8" i="28"/>
  <c r="Q8" i="28"/>
  <c r="L8" i="28"/>
  <c r="K8" i="28"/>
  <c r="W7" i="28"/>
  <c r="R7" i="28"/>
  <c r="T7" i="28" s="1"/>
  <c r="Q7" i="28"/>
  <c r="L7" i="28"/>
  <c r="K7" i="28"/>
  <c r="W6" i="28"/>
  <c r="R6" i="28"/>
  <c r="Q6" i="28"/>
  <c r="L6" i="28"/>
  <c r="K6" i="28"/>
  <c r="W5" i="28"/>
  <c r="R5" i="28"/>
  <c r="Q5" i="28"/>
  <c r="L5" i="28"/>
  <c r="K5" i="28"/>
  <c r="W4" i="28"/>
  <c r="R4" i="28"/>
  <c r="Q4" i="28"/>
  <c r="L4" i="28"/>
  <c r="K4" i="28"/>
  <c r="V2" i="28"/>
  <c r="P2" i="28"/>
  <c r="J2" i="28"/>
  <c r="Z108" i="28" l="1"/>
  <c r="Z83" i="28"/>
  <c r="Z106" i="28"/>
  <c r="Z90" i="28"/>
  <c r="Z74" i="28"/>
  <c r="Z58" i="28"/>
  <c r="Z18" i="28"/>
  <c r="Z81" i="28"/>
  <c r="Z57" i="28"/>
  <c r="Z96" i="28"/>
  <c r="Z88" i="28"/>
  <c r="Z48" i="28"/>
  <c r="Z40" i="28"/>
  <c r="Z32" i="28"/>
  <c r="Z24" i="28"/>
  <c r="Z111" i="28"/>
  <c r="Z12" i="28"/>
  <c r="Z39" i="28"/>
  <c r="Z110" i="28"/>
  <c r="Z70" i="28"/>
  <c r="Z54" i="28"/>
  <c r="Z109" i="28"/>
  <c r="Z69" i="28"/>
  <c r="E114" i="28"/>
  <c r="H114" i="28" s="1"/>
  <c r="N76" i="28"/>
  <c r="F2" i="30"/>
  <c r="T98" i="28"/>
  <c r="N58" i="28"/>
  <c r="N74" i="28"/>
  <c r="T64" i="28"/>
  <c r="N5" i="28"/>
  <c r="E51" i="28"/>
  <c r="H51" i="28" s="1"/>
  <c r="E123" i="28"/>
  <c r="F123" i="28" s="1"/>
  <c r="T4" i="28"/>
  <c r="N38" i="28"/>
  <c r="N40" i="28"/>
  <c r="T11" i="28"/>
  <c r="N13" i="28"/>
  <c r="E13" i="28"/>
  <c r="H13" i="28" s="1"/>
  <c r="N68" i="28"/>
  <c r="N16" i="28"/>
  <c r="N32" i="28"/>
  <c r="N43" i="28"/>
  <c r="N62" i="28"/>
  <c r="E15" i="28"/>
  <c r="Z15" i="28" s="1"/>
  <c r="N90" i="28"/>
  <c r="E11" i="28"/>
  <c r="H11" i="28" s="1"/>
  <c r="T76" i="28"/>
  <c r="E10" i="28"/>
  <c r="F10" i="28" s="1"/>
  <c r="N23" i="28"/>
  <c r="T29" i="28"/>
  <c r="N31" i="28"/>
  <c r="T37" i="28"/>
  <c r="N64" i="28"/>
  <c r="N72" i="28"/>
  <c r="E80" i="28"/>
  <c r="F80" i="28" s="1"/>
  <c r="E112" i="28"/>
  <c r="F112" i="28" s="1"/>
  <c r="T8" i="28"/>
  <c r="N18" i="28"/>
  <c r="N7" i="28"/>
  <c r="E17" i="28"/>
  <c r="T18" i="28"/>
  <c r="N28" i="28"/>
  <c r="T34" i="28"/>
  <c r="E37" i="28"/>
  <c r="T45" i="28"/>
  <c r="N47" i="28"/>
  <c r="N53" i="28"/>
  <c r="N80" i="28"/>
  <c r="N85" i="28"/>
  <c r="T94" i="28"/>
  <c r="E97" i="28"/>
  <c r="H97" i="28" s="1"/>
  <c r="N34" i="28"/>
  <c r="E106" i="28"/>
  <c r="E110" i="28"/>
  <c r="H110" i="28" s="1"/>
  <c r="T53" i="28"/>
  <c r="N55" i="28"/>
  <c r="T69" i="28"/>
  <c r="T96" i="28"/>
  <c r="T120" i="28"/>
  <c r="N26" i="28"/>
  <c r="T25" i="28"/>
  <c r="T44" i="28"/>
  <c r="E57" i="28"/>
  <c r="F57" i="28" s="1"/>
  <c r="E69" i="28"/>
  <c r="H69" i="28" s="1"/>
  <c r="E73" i="28"/>
  <c r="E74" i="28"/>
  <c r="H74" i="28" s="1"/>
  <c r="T82" i="28"/>
  <c r="T32" i="28"/>
  <c r="E46" i="28"/>
  <c r="T52" i="28"/>
  <c r="E89" i="28"/>
  <c r="H89" i="28" s="1"/>
  <c r="E111" i="28"/>
  <c r="F111" i="28" s="1"/>
  <c r="T14" i="28"/>
  <c r="N20" i="28"/>
  <c r="E77" i="28"/>
  <c r="H77" i="28" s="1"/>
  <c r="T81" i="28"/>
  <c r="T99" i="28"/>
  <c r="E116" i="28"/>
  <c r="H116" i="28" s="1"/>
  <c r="E118" i="28"/>
  <c r="H118" i="28" s="1"/>
  <c r="N60" i="28"/>
  <c r="E12" i="28"/>
  <c r="H12" i="28" s="1"/>
  <c r="T16" i="28"/>
  <c r="E24" i="28"/>
  <c r="H24" i="28" s="1"/>
  <c r="T42" i="28"/>
  <c r="E43" i="28"/>
  <c r="H43" i="28" s="1"/>
  <c r="N45" i="28"/>
  <c r="N54" i="28"/>
  <c r="E58" i="28"/>
  <c r="H58" i="28" s="1"/>
  <c r="N66" i="28"/>
  <c r="T77" i="28"/>
  <c r="N79" i="28"/>
  <c r="E82" i="28"/>
  <c r="Z82" i="28" s="1"/>
  <c r="N88" i="28"/>
  <c r="N94" i="28"/>
  <c r="N100" i="28"/>
  <c r="E109" i="28"/>
  <c r="H109" i="28" s="1"/>
  <c r="N120" i="28"/>
  <c r="T40" i="28"/>
  <c r="N8" i="28"/>
  <c r="T9" i="28"/>
  <c r="E21" i="28"/>
  <c r="H21" i="28" s="1"/>
  <c r="T30" i="28"/>
  <c r="T39" i="28"/>
  <c r="E44" i="28"/>
  <c r="Z44" i="28" s="1"/>
  <c r="E47" i="28"/>
  <c r="F47" i="28" s="1"/>
  <c r="E68" i="28"/>
  <c r="F68" i="28" s="1"/>
  <c r="T73" i="28"/>
  <c r="E76" i="28"/>
  <c r="E79" i="28"/>
  <c r="Z79" i="28" s="1"/>
  <c r="T80" i="28"/>
  <c r="T83" i="28"/>
  <c r="T103" i="28"/>
  <c r="E108" i="28"/>
  <c r="F108" i="28" s="1"/>
  <c r="T123" i="28"/>
  <c r="T107" i="28"/>
  <c r="E29" i="28"/>
  <c r="H29" i="28" s="1"/>
  <c r="E39" i="28"/>
  <c r="E56" i="28"/>
  <c r="H56" i="28" s="1"/>
  <c r="E87" i="28"/>
  <c r="H87" i="28" s="1"/>
  <c r="E119" i="28"/>
  <c r="F119" i="28" s="1"/>
  <c r="T55" i="28"/>
  <c r="N70" i="28"/>
  <c r="T5" i="28"/>
  <c r="T12" i="28"/>
  <c r="N14" i="28"/>
  <c r="T24" i="28"/>
  <c r="N29" i="28"/>
  <c r="E32" i="28"/>
  <c r="H32" i="28" s="1"/>
  <c r="E34" i="28"/>
  <c r="N56" i="28"/>
  <c r="E64" i="28"/>
  <c r="F64" i="28" s="1"/>
  <c r="E84" i="28"/>
  <c r="H84" i="28" s="1"/>
  <c r="T85" i="28"/>
  <c r="N93" i="28"/>
  <c r="N96" i="28"/>
  <c r="T100" i="28"/>
  <c r="N119" i="28"/>
  <c r="N39" i="28"/>
  <c r="T46" i="28"/>
  <c r="T58" i="28"/>
  <c r="N98" i="28"/>
  <c r="T104" i="28"/>
  <c r="E31" i="28"/>
  <c r="F31" i="28" s="1"/>
  <c r="E53" i="28"/>
  <c r="Z53" i="28" s="1"/>
  <c r="E61" i="28"/>
  <c r="H61" i="28" s="1"/>
  <c r="E71" i="28"/>
  <c r="H71" i="28" s="1"/>
  <c r="E78" i="28"/>
  <c r="F78" i="28" s="1"/>
  <c r="E93" i="28"/>
  <c r="H93" i="28" s="1"/>
  <c r="E95" i="28"/>
  <c r="Z95" i="28" s="1"/>
  <c r="E102" i="28"/>
  <c r="F102" i="28" s="1"/>
  <c r="N104" i="28"/>
  <c r="T105" i="28"/>
  <c r="E107" i="28"/>
  <c r="H107" i="28" s="1"/>
  <c r="N116" i="28"/>
  <c r="T22" i="28"/>
  <c r="N4" i="28"/>
  <c r="E6" i="28"/>
  <c r="Z6" i="28" s="1"/>
  <c r="E8" i="28"/>
  <c r="Z8" i="28" s="1"/>
  <c r="N11" i="28"/>
  <c r="E19" i="28"/>
  <c r="F19" i="28" s="1"/>
  <c r="E22" i="28"/>
  <c r="F22" i="28" s="1"/>
  <c r="E36" i="28"/>
  <c r="Z36" i="28" s="1"/>
  <c r="N37" i="28"/>
  <c r="E40" i="28"/>
  <c r="H40" i="28" s="1"/>
  <c r="T49" i="28"/>
  <c r="E59" i="28"/>
  <c r="F59" i="28" s="1"/>
  <c r="T60" i="28"/>
  <c r="E63" i="28"/>
  <c r="Z63" i="28" s="1"/>
  <c r="T65" i="28"/>
  <c r="N69" i="28"/>
  <c r="T70" i="28"/>
  <c r="T74" i="28"/>
  <c r="N83" i="28"/>
  <c r="T84" i="28"/>
  <c r="E88" i="28"/>
  <c r="H88" i="28" s="1"/>
  <c r="T90" i="28"/>
  <c r="E98" i="28"/>
  <c r="E101" i="28"/>
  <c r="F101" i="28" s="1"/>
  <c r="E104" i="28"/>
  <c r="Z104" i="28" s="1"/>
  <c r="N112" i="28"/>
  <c r="E115" i="28"/>
  <c r="F115" i="28" s="1"/>
  <c r="E122" i="28"/>
  <c r="F122" i="28" s="1"/>
  <c r="N12" i="28"/>
  <c r="T66" i="28"/>
  <c r="E7" i="28"/>
  <c r="H7" i="28" s="1"/>
  <c r="T13" i="28"/>
  <c r="E16" i="28"/>
  <c r="Z16" i="28" s="1"/>
  <c r="E20" i="28"/>
  <c r="F20" i="28" s="1"/>
  <c r="E23" i="28"/>
  <c r="F23" i="28" s="1"/>
  <c r="N27" i="28"/>
  <c r="N41" i="28"/>
  <c r="E55" i="28"/>
  <c r="E62" i="28"/>
  <c r="E67" i="28"/>
  <c r="H67" i="28" s="1"/>
  <c r="N82" i="28"/>
  <c r="E83" i="28"/>
  <c r="N87" i="28"/>
  <c r="T93" i="28"/>
  <c r="E96" i="28"/>
  <c r="E113" i="28"/>
  <c r="H113" i="28" s="1"/>
  <c r="N30" i="28"/>
  <c r="E50" i="28"/>
  <c r="Z50" i="28" s="1"/>
  <c r="E75" i="28"/>
  <c r="Z75" i="28" s="1"/>
  <c r="E86" i="28"/>
  <c r="E91" i="28"/>
  <c r="F91" i="28" s="1"/>
  <c r="E117" i="28"/>
  <c r="H117" i="28" s="1"/>
  <c r="E48" i="28"/>
  <c r="F48" i="28" s="1"/>
  <c r="E4" i="28"/>
  <c r="F4" i="28" s="1"/>
  <c r="N9" i="28"/>
  <c r="E14" i="28"/>
  <c r="N15" i="28"/>
  <c r="T17" i="28"/>
  <c r="E26" i="28"/>
  <c r="F26" i="28" s="1"/>
  <c r="T27" i="28"/>
  <c r="N35" i="28"/>
  <c r="T36" i="28"/>
  <c r="T41" i="28"/>
  <c r="E45" i="28"/>
  <c r="F45" i="28" s="1"/>
  <c r="N50" i="28"/>
  <c r="T51" i="28"/>
  <c r="E54" i="28"/>
  <c r="T56" i="28"/>
  <c r="T63" i="28"/>
  <c r="E66" i="28"/>
  <c r="H66" i="28" s="1"/>
  <c r="E85" i="28"/>
  <c r="Z85" i="28" s="1"/>
  <c r="N86" i="28"/>
  <c r="T88" i="28"/>
  <c r="E92" i="28"/>
  <c r="H92" i="28" s="1"/>
  <c r="E94" i="28"/>
  <c r="Z94" i="28" s="1"/>
  <c r="N95" i="28"/>
  <c r="T101" i="28"/>
  <c r="N103" i="28"/>
  <c r="N105" i="28"/>
  <c r="E121" i="28"/>
  <c r="H121" i="28" s="1"/>
  <c r="T19" i="28"/>
  <c r="E27" i="28"/>
  <c r="Z27" i="28" s="1"/>
  <c r="E35" i="28"/>
  <c r="Z35" i="28" s="1"/>
  <c r="E41" i="28"/>
  <c r="F41" i="28" s="1"/>
  <c r="E49" i="28"/>
  <c r="F49" i="28" s="1"/>
  <c r="E72" i="28"/>
  <c r="H72" i="28" s="1"/>
  <c r="E90" i="28"/>
  <c r="F90" i="28" s="1"/>
  <c r="E99" i="28"/>
  <c r="H99" i="28" s="1"/>
  <c r="T6" i="28"/>
  <c r="E5" i="28"/>
  <c r="E33" i="28"/>
  <c r="H33" i="28" s="1"/>
  <c r="N6" i="28"/>
  <c r="E18" i="28"/>
  <c r="H18" i="28" s="1"/>
  <c r="N19" i="28"/>
  <c r="N22" i="28"/>
  <c r="E25" i="28"/>
  <c r="E28" i="28"/>
  <c r="E38" i="28"/>
  <c r="F38" i="28" s="1"/>
  <c r="E42" i="28"/>
  <c r="N44" i="28"/>
  <c r="T50" i="28"/>
  <c r="E52" i="28"/>
  <c r="E60" i="28"/>
  <c r="F60" i="28" s="1"/>
  <c r="T62" i="28"/>
  <c r="E65" i="28"/>
  <c r="E70" i="28"/>
  <c r="H70" i="28" s="1"/>
  <c r="T72" i="28"/>
  <c r="T75" i="28"/>
  <c r="T86" i="28"/>
  <c r="T91" i="28"/>
  <c r="E100" i="28"/>
  <c r="H100" i="28" s="1"/>
  <c r="T106" i="28"/>
  <c r="E120" i="28"/>
  <c r="F120" i="28" s="1"/>
  <c r="H2" i="30"/>
  <c r="E9" i="28"/>
  <c r="Z9" i="28" s="1"/>
  <c r="N21" i="28"/>
  <c r="N24" i="28"/>
  <c r="E30" i="28"/>
  <c r="Z30" i="28" s="1"/>
  <c r="N63" i="28"/>
  <c r="N65" i="28"/>
  <c r="N73" i="28"/>
  <c r="N75" i="28"/>
  <c r="N77" i="28"/>
  <c r="E81" i="28"/>
  <c r="N99" i="28"/>
  <c r="N101" i="28"/>
  <c r="E103" i="28"/>
  <c r="Z103" i="28" s="1"/>
  <c r="E105" i="28"/>
  <c r="Z105" i="28" s="1"/>
  <c r="F65" i="28" l="1"/>
  <c r="Z65" i="28"/>
  <c r="Z99" i="28"/>
  <c r="H62" i="28"/>
  <c r="Z62" i="28"/>
  <c r="H98" i="28"/>
  <c r="Z98" i="28"/>
  <c r="Z13" i="28"/>
  <c r="Z10" i="28"/>
  <c r="F52" i="28"/>
  <c r="Z52" i="28"/>
  <c r="F55" i="28"/>
  <c r="Z55" i="28"/>
  <c r="F34" i="28"/>
  <c r="Z34" i="28"/>
  <c r="F73" i="28"/>
  <c r="Z73" i="28"/>
  <c r="Z29" i="28"/>
  <c r="Z47" i="28"/>
  <c r="Z100" i="28"/>
  <c r="Z112" i="28"/>
  <c r="Z19" i="28"/>
  <c r="H17" i="28"/>
  <c r="Z17" i="28"/>
  <c r="Z45" i="28"/>
  <c r="Z4" i="28"/>
  <c r="Z56" i="28"/>
  <c r="Z26" i="28"/>
  <c r="Z51" i="28"/>
  <c r="H28" i="28"/>
  <c r="Z28" i="28"/>
  <c r="H76" i="28"/>
  <c r="Z76" i="28"/>
  <c r="H37" i="28"/>
  <c r="Z37" i="28"/>
  <c r="Z93" i="28"/>
  <c r="Z101" i="28"/>
  <c r="H25" i="28"/>
  <c r="Z25" i="28"/>
  <c r="H14" i="28"/>
  <c r="Z14" i="28"/>
  <c r="F82" i="28"/>
  <c r="Z22" i="28"/>
  <c r="Z87" i="28"/>
  <c r="Z64" i="28"/>
  <c r="F42" i="28"/>
  <c r="Z42" i="28"/>
  <c r="Z77" i="28"/>
  <c r="Z72" i="28"/>
  <c r="Z33" i="28"/>
  <c r="Z107" i="28"/>
  <c r="H5" i="28"/>
  <c r="Z5" i="28"/>
  <c r="H86" i="28"/>
  <c r="Z86" i="28"/>
  <c r="H46" i="28"/>
  <c r="Z46" i="28"/>
  <c r="Z38" i="28"/>
  <c r="Z11" i="28"/>
  <c r="Z80" i="28"/>
  <c r="Z41" i="28"/>
  <c r="Z66" i="28"/>
  <c r="Z60" i="28"/>
  <c r="F114" i="28"/>
  <c r="H123" i="28"/>
  <c r="F76" i="28"/>
  <c r="H10" i="28"/>
  <c r="F93" i="28"/>
  <c r="F43" i="28"/>
  <c r="F37" i="28"/>
  <c r="H102" i="28"/>
  <c r="H112" i="28"/>
  <c r="F29" i="28"/>
  <c r="H94" i="28"/>
  <c r="H82" i="28"/>
  <c r="F106" i="28"/>
  <c r="F50" i="28"/>
  <c r="H78" i="28"/>
  <c r="F14" i="28"/>
  <c r="H50" i="28"/>
  <c r="F51" i="28"/>
  <c r="F56" i="28"/>
  <c r="F116" i="28"/>
  <c r="F94" i="28"/>
  <c r="F79" i="28"/>
  <c r="F46" i="28"/>
  <c r="H79" i="28"/>
  <c r="H39" i="28"/>
  <c r="F21" i="28"/>
  <c r="F39" i="28"/>
  <c r="H106" i="28"/>
  <c r="H96" i="28"/>
  <c r="F53" i="28"/>
  <c r="H44" i="28"/>
  <c r="H15" i="28"/>
  <c r="H120" i="28"/>
  <c r="H35" i="28"/>
  <c r="H54" i="28"/>
  <c r="H85" i="28"/>
  <c r="F27" i="28"/>
  <c r="F83" i="28"/>
  <c r="H6" i="28"/>
  <c r="H95" i="28"/>
  <c r="H63" i="28"/>
  <c r="H75" i="28"/>
  <c r="F16" i="28"/>
  <c r="H45" i="28"/>
  <c r="H36" i="28"/>
  <c r="H64" i="28"/>
  <c r="F107" i="28"/>
  <c r="H108" i="28"/>
  <c r="H55" i="28"/>
  <c r="F35" i="28"/>
  <c r="F15" i="28"/>
  <c r="F110" i="28"/>
  <c r="H4" i="28"/>
  <c r="H26" i="28"/>
  <c r="F17" i="28"/>
  <c r="F69" i="28"/>
  <c r="H19" i="28"/>
  <c r="F113" i="28"/>
  <c r="F12" i="28"/>
  <c r="H73" i="28"/>
  <c r="H47" i="28"/>
  <c r="F63" i="28"/>
  <c r="H111" i="28"/>
  <c r="H48" i="28"/>
  <c r="F44" i="28"/>
  <c r="F58" i="28"/>
  <c r="F61" i="28"/>
  <c r="F13" i="28"/>
  <c r="F11" i="28"/>
  <c r="F6" i="28"/>
  <c r="H57" i="28"/>
  <c r="F118" i="28"/>
  <c r="H49" i="28"/>
  <c r="H34" i="28"/>
  <c r="F88" i="28"/>
  <c r="H80" i="28"/>
  <c r="H16" i="28"/>
  <c r="H65" i="28"/>
  <c r="F28" i="28"/>
  <c r="F25" i="28"/>
  <c r="H53" i="28"/>
  <c r="F97" i="28"/>
  <c r="F77" i="28"/>
  <c r="F33" i="28"/>
  <c r="F84" i="28"/>
  <c r="F24" i="28"/>
  <c r="F89" i="28"/>
  <c r="F71" i="28"/>
  <c r="H59" i="28"/>
  <c r="H22" i="28"/>
  <c r="F74" i="28"/>
  <c r="T2" i="28"/>
  <c r="H91" i="28"/>
  <c r="H90" i="28"/>
  <c r="H31" i="28"/>
  <c r="F67" i="28"/>
  <c r="F7" i="28"/>
  <c r="H38" i="28"/>
  <c r="N2" i="28"/>
  <c r="F95" i="28"/>
  <c r="F121" i="28"/>
  <c r="F66" i="28"/>
  <c r="F32" i="28"/>
  <c r="H101" i="28"/>
  <c r="F86" i="28"/>
  <c r="F18" i="28"/>
  <c r="H23" i="28"/>
  <c r="F109" i="28"/>
  <c r="F87" i="28"/>
  <c r="F62" i="28"/>
  <c r="F36" i="28"/>
  <c r="F70" i="28"/>
  <c r="H42" i="28"/>
  <c r="F98" i="28"/>
  <c r="H41" i="28"/>
  <c r="F5" i="28"/>
  <c r="H68" i="28"/>
  <c r="H119" i="28"/>
  <c r="F100" i="28"/>
  <c r="F54" i="28"/>
  <c r="F8" i="28"/>
  <c r="H8" i="28"/>
  <c r="F117" i="28"/>
  <c r="H115" i="28"/>
  <c r="F92" i="28"/>
  <c r="H52" i="28"/>
  <c r="H83" i="28"/>
  <c r="H122" i="28"/>
  <c r="H60" i="28"/>
  <c r="H20" i="28"/>
  <c r="F104" i="28"/>
  <c r="H104" i="28"/>
  <c r="H27" i="28"/>
  <c r="F96" i="28"/>
  <c r="F75" i="28"/>
  <c r="F40" i="28"/>
  <c r="F72" i="28"/>
  <c r="F99" i="28"/>
  <c r="F85" i="28"/>
  <c r="H105" i="28"/>
  <c r="F105" i="28"/>
  <c r="H9" i="28"/>
  <c r="F9" i="28"/>
  <c r="H81" i="28"/>
  <c r="F81" i="28"/>
  <c r="H30" i="28"/>
  <c r="F30" i="28"/>
  <c r="H103" i="28"/>
  <c r="F103" i="28"/>
  <c r="Z2" i="28" l="1"/>
  <c r="H2" i="28"/>
  <c r="F2" i="28"/>
  <c r="O57" i="27"/>
  <c r="O59" i="27"/>
  <c r="N59" i="27"/>
  <c r="M59" i="27"/>
  <c r="L59" i="27"/>
  <c r="K59" i="27"/>
  <c r="K58" i="27" s="1"/>
  <c r="J59" i="27"/>
  <c r="I59" i="27"/>
  <c r="H59" i="27"/>
  <c r="H58" i="27" s="1"/>
  <c r="G59" i="27"/>
  <c r="F59" i="27"/>
  <c r="E59" i="27"/>
  <c r="D59" i="27"/>
  <c r="N58" i="27"/>
  <c r="M58" i="27"/>
  <c r="F58" i="27"/>
  <c r="E58" i="27"/>
  <c r="N57" i="27"/>
  <c r="M57" i="27"/>
  <c r="L57" i="27"/>
  <c r="K57" i="27"/>
  <c r="J57" i="27"/>
  <c r="I57" i="27"/>
  <c r="H57" i="27"/>
  <c r="G57" i="27"/>
  <c r="F57" i="27"/>
  <c r="E57" i="27"/>
  <c r="D57" i="27"/>
  <c r="O56" i="27"/>
  <c r="N56" i="27"/>
  <c r="M56" i="27"/>
  <c r="M60" i="27" s="1"/>
  <c r="L56" i="27"/>
  <c r="K56" i="27"/>
  <c r="J56" i="27"/>
  <c r="I56" i="27"/>
  <c r="H56" i="27"/>
  <c r="G56" i="27"/>
  <c r="F56" i="27"/>
  <c r="E56" i="27"/>
  <c r="E60" i="27" s="1"/>
  <c r="D56" i="27"/>
  <c r="O42" i="27"/>
  <c r="N42" i="27"/>
  <c r="M42" i="27"/>
  <c r="L42" i="27"/>
  <c r="K42" i="27"/>
  <c r="J42" i="27"/>
  <c r="I42" i="27"/>
  <c r="H42" i="27"/>
  <c r="G42" i="27"/>
  <c r="F42" i="27"/>
  <c r="E42" i="27"/>
  <c r="D42" i="27"/>
  <c r="O40" i="27"/>
  <c r="N40" i="27"/>
  <c r="M40" i="27"/>
  <c r="L40" i="27"/>
  <c r="K40" i="27"/>
  <c r="J40" i="27"/>
  <c r="I40" i="27"/>
  <c r="H40" i="27"/>
  <c r="G40" i="27"/>
  <c r="F40" i="27"/>
  <c r="E40" i="27"/>
  <c r="D40" i="27"/>
  <c r="O23" i="27"/>
  <c r="N23" i="27"/>
  <c r="M23" i="27"/>
  <c r="L23" i="27"/>
  <c r="K23" i="27"/>
  <c r="J23" i="27"/>
  <c r="I23" i="27"/>
  <c r="H23" i="27"/>
  <c r="G23" i="27"/>
  <c r="F23" i="27"/>
  <c r="E23" i="27"/>
  <c r="D23" i="27"/>
  <c r="O21" i="27"/>
  <c r="N21" i="27"/>
  <c r="M21" i="27"/>
  <c r="L21" i="27"/>
  <c r="K21" i="27"/>
  <c r="J21" i="27"/>
  <c r="I21" i="27"/>
  <c r="H21" i="27"/>
  <c r="G21" i="27"/>
  <c r="F21" i="27"/>
  <c r="E21" i="27"/>
  <c r="D21" i="27"/>
  <c r="O8" i="27"/>
  <c r="N8" i="27"/>
  <c r="M8" i="27"/>
  <c r="L8" i="27"/>
  <c r="K8" i="27"/>
  <c r="J8" i="27"/>
  <c r="I8" i="27"/>
  <c r="H8" i="27"/>
  <c r="G8" i="27"/>
  <c r="F8" i="27"/>
  <c r="E8" i="27"/>
  <c r="D8" i="27"/>
  <c r="O6" i="27"/>
  <c r="N6" i="27"/>
  <c r="M6" i="27"/>
  <c r="L6" i="27"/>
  <c r="K6" i="27"/>
  <c r="J6" i="27"/>
  <c r="I6" i="27"/>
  <c r="H6" i="27"/>
  <c r="G6" i="27"/>
  <c r="F6" i="27"/>
  <c r="E6" i="27"/>
  <c r="D6" i="27"/>
  <c r="O51" i="26"/>
  <c r="N51" i="26"/>
  <c r="M51" i="26"/>
  <c r="L51" i="26"/>
  <c r="K51" i="26"/>
  <c r="J51" i="26"/>
  <c r="I51" i="26"/>
  <c r="H51" i="26"/>
  <c r="G51" i="26"/>
  <c r="F51" i="26"/>
  <c r="E51" i="26"/>
  <c r="D51" i="26"/>
  <c r="O50" i="26"/>
  <c r="N50" i="26"/>
  <c r="N52" i="26" s="1"/>
  <c r="M50" i="26"/>
  <c r="L50" i="26"/>
  <c r="K50" i="26"/>
  <c r="J50" i="26"/>
  <c r="I50" i="26"/>
  <c r="H50" i="26"/>
  <c r="G50" i="26"/>
  <c r="F50" i="26"/>
  <c r="F52" i="26" s="1"/>
  <c r="E50" i="26"/>
  <c r="D50" i="26"/>
  <c r="D52" i="26" s="1"/>
  <c r="O36" i="26"/>
  <c r="N36" i="26"/>
  <c r="M36" i="26"/>
  <c r="L36" i="26"/>
  <c r="K36" i="26"/>
  <c r="J36" i="26"/>
  <c r="I36" i="26"/>
  <c r="H36" i="26"/>
  <c r="G36" i="26"/>
  <c r="F36" i="26"/>
  <c r="E36" i="26"/>
  <c r="D36" i="26"/>
  <c r="O19" i="26"/>
  <c r="N19" i="26"/>
  <c r="M19" i="26"/>
  <c r="L19" i="26"/>
  <c r="K19" i="26"/>
  <c r="J19" i="26"/>
  <c r="I19" i="26"/>
  <c r="H19" i="26"/>
  <c r="G19" i="26"/>
  <c r="F19" i="26"/>
  <c r="E19" i="26"/>
  <c r="D19" i="26"/>
  <c r="O6" i="26"/>
  <c r="N6" i="26"/>
  <c r="M6" i="26"/>
  <c r="L6" i="26"/>
  <c r="K6" i="26"/>
  <c r="J6" i="26"/>
  <c r="I6" i="26"/>
  <c r="H6" i="26"/>
  <c r="G6" i="26"/>
  <c r="F6" i="26"/>
  <c r="E6" i="26"/>
  <c r="D6" i="26"/>
  <c r="J58" i="27" l="1"/>
  <c r="J60" i="27"/>
  <c r="F60" i="27"/>
  <c r="N60" i="27"/>
  <c r="I60" i="27"/>
  <c r="I58" i="27"/>
  <c r="G60" i="27"/>
  <c r="O60" i="27"/>
  <c r="D58" i="27"/>
  <c r="L58" i="27"/>
  <c r="K60" i="27"/>
  <c r="G58" i="27"/>
  <c r="O58" i="27"/>
  <c r="D60" i="27"/>
  <c r="L60" i="27"/>
  <c r="H60" i="27"/>
  <c r="M52" i="26"/>
  <c r="O52" i="26"/>
  <c r="L52" i="26"/>
  <c r="I52" i="26"/>
  <c r="H52" i="26"/>
  <c r="G52" i="26"/>
  <c r="E52" i="26"/>
  <c r="J52" i="26"/>
  <c r="K52" i="26"/>
</calcChain>
</file>

<file path=xl/sharedStrings.xml><?xml version="1.0" encoding="utf-8"?>
<sst xmlns="http://schemas.openxmlformats.org/spreadsheetml/2006/main" count="1112" uniqueCount="74">
  <si>
    <t>Out</t>
  </si>
  <si>
    <t>Nov</t>
  </si>
  <si>
    <t>Dez</t>
  </si>
  <si>
    <t>Diferença</t>
  </si>
  <si>
    <t>Cobertura (dias)</t>
  </si>
  <si>
    <t>Regular</t>
  </si>
  <si>
    <t>Curva A</t>
  </si>
  <si>
    <t>Atualizar --&gt;</t>
  </si>
  <si>
    <t>Estoque Fecham R$</t>
  </si>
  <si>
    <t>Política R$</t>
  </si>
  <si>
    <t>Política Dias</t>
  </si>
  <si>
    <t>Curva B</t>
  </si>
  <si>
    <t>Curva C</t>
  </si>
  <si>
    <t>TOTAL MP's</t>
  </si>
  <si>
    <t>Custo das Vendas R$</t>
  </si>
  <si>
    <t>Custo das Vendas</t>
  </si>
  <si>
    <t>Item</t>
  </si>
  <si>
    <t>Descricao</t>
  </si>
  <si>
    <t>Unidade</t>
  </si>
  <si>
    <t>Política estoque</t>
  </si>
  <si>
    <t>Custo Médio</t>
  </si>
  <si>
    <t>Custo da Política</t>
  </si>
  <si>
    <t>Consumo Médio Futuro (6M)</t>
  </si>
  <si>
    <t>Custo Consumo</t>
  </si>
  <si>
    <t>Qtd</t>
  </si>
  <si>
    <t>Fecham. Out</t>
  </si>
  <si>
    <t>Custo R$</t>
  </si>
  <si>
    <t>Tipo</t>
  </si>
  <si>
    <t>Custo Slow Mov</t>
  </si>
  <si>
    <t>Fecham Nov</t>
  </si>
  <si>
    <t>Fecham Dez</t>
  </si>
  <si>
    <t>NA</t>
  </si>
  <si>
    <t>t</t>
  </si>
  <si>
    <t>Slow Moving</t>
  </si>
  <si>
    <t>kg</t>
  </si>
  <si>
    <t>pcs</t>
  </si>
  <si>
    <t>l</t>
  </si>
  <si>
    <t>PCS</t>
  </si>
  <si>
    <t>No Moving</t>
  </si>
  <si>
    <t>771,555709,88</t>
  </si>
  <si>
    <t>Outubro</t>
  </si>
  <si>
    <t>Novembro</t>
  </si>
  <si>
    <t>Dezembro</t>
  </si>
  <si>
    <t>Falta Estoque</t>
  </si>
  <si>
    <t>% Health (Saúde)</t>
  </si>
  <si>
    <t>Estoque Fecham.</t>
  </si>
  <si>
    <t xml:space="preserve">Política de Estoque </t>
  </si>
  <si>
    <t>Cons. Médio R$</t>
  </si>
  <si>
    <t>Dias Estoque</t>
  </si>
  <si>
    <t>Fecham. Jan/22</t>
  </si>
  <si>
    <t>Validade</t>
  </si>
  <si>
    <t>Range</t>
  </si>
  <si>
    <t>Acima de 120 dias</t>
  </si>
  <si>
    <t>121 à 150 dias</t>
  </si>
  <si>
    <t>91 a 120 dias</t>
  </si>
  <si>
    <t>Vencidos</t>
  </si>
  <si>
    <t>0 a 90 dias</t>
  </si>
  <si>
    <t>Valor</t>
  </si>
  <si>
    <t>0 - 90</t>
  </si>
  <si>
    <t>91 - 120</t>
  </si>
  <si>
    <t>121 - 150</t>
  </si>
  <si>
    <t>Acima 150</t>
  </si>
  <si>
    <t>Total</t>
  </si>
  <si>
    <t>MATÉRIAS PRIMAS</t>
  </si>
  <si>
    <t>Giro Estoques (dias)</t>
  </si>
  <si>
    <t>MP Importada</t>
  </si>
  <si>
    <t>Custo Estoque Médio R$</t>
  </si>
  <si>
    <t>TOTAL ANO</t>
  </si>
  <si>
    <t>MP Local</t>
  </si>
  <si>
    <t>%</t>
  </si>
  <si>
    <t>Range dias</t>
  </si>
  <si>
    <t>&gt;= 80%</t>
  </si>
  <si>
    <t>Inserir</t>
  </si>
  <si>
    <t>Motivo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</si>
</sst>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164" formatCode="#,##0_ ;\-#,##0\ "/>
    <numFmt numFmtId="165" formatCode="_-&quot;R$&quot;\ * #,##0_-;\-&quot;R$&quot;\ * #,##0_-;_-&quot;R$&quot;\ * &quot;-&quot;??_-;_-@_-"/>
    <numFmt numFmtId="166" formatCode="_-* #,##0.000_-;\-* #,##0.000_-;_-* &quot;-&quot;??.0_-;_-@"/>
    <numFmt numFmtId="167" formatCode="#,##0.000"/>
    <numFmt numFmtId="168" formatCode="#,##0.0000"/>
    <numFmt numFmtId="169" formatCode="_-* #,##0.00_-;\-* #,##0.00_-;_-* &quot;-&quot;??_-;_-@"/>
    <numFmt numFmtId="170" formatCode="0.00000%"/>
    <numFmt numFmtId="171" formatCode="#,##0.0"/>
    <numFmt numFmtId="172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0000"/>
      <name val="Arial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</font>
    <font>
      <b/>
      <i/>
      <sz val="9"/>
      <color theme="1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8DEE8"/>
        <bgColor rgb="FFD8DEE8"/>
      </patternFill>
    </fill>
    <fill>
      <patternFill patternType="solid">
        <fgColor rgb="FFFFFF00"/>
        <bgColor rgb="FFD8DEE8"/>
      </patternFill>
    </fill>
    <fill>
      <patternFill patternType="solid">
        <fgColor theme="4" tint="0.79998168889431442"/>
        <bgColor rgb="FF657BA3"/>
      </patternFill>
    </fill>
    <fill>
      <patternFill patternType="solid">
        <fgColor theme="6" tint="0.79998168889431442"/>
        <bgColor rgb="FF657BA3"/>
      </patternFill>
    </fill>
    <fill>
      <patternFill patternType="solid">
        <fgColor theme="7" tint="0.79998168889431442"/>
        <bgColor rgb="FF657BA3"/>
      </patternFill>
    </fill>
    <fill>
      <patternFill patternType="solid">
        <fgColor rgb="FFFFFF00"/>
        <bgColor rgb="FF657BA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2F4F7"/>
        <bgColor rgb="FFF2F4F7"/>
      </patternFill>
    </fill>
    <fill>
      <patternFill patternType="solid">
        <fgColor rgb="FFFFFF0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5" fillId="0" borderId="0"/>
    <xf numFmtId="44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7">
    <xf numFmtId="0" fontId="0" fillId="0" borderId="0" xfId="0"/>
    <xf numFmtId="0" fontId="1" fillId="0" borderId="0" xfId="1"/>
    <xf numFmtId="165" fontId="1" fillId="0" borderId="0" xfId="1" applyNumberFormat="1"/>
    <xf numFmtId="0" fontId="2" fillId="0" borderId="1" xfId="1" applyFont="1" applyBorder="1"/>
    <xf numFmtId="17" fontId="2" fillId="0" borderId="1" xfId="1" applyNumberFormat="1" applyFont="1" applyBorder="1" applyAlignment="1">
      <alignment horizontal="center"/>
    </xf>
    <xf numFmtId="17" fontId="2" fillId="0" borderId="0" xfId="1" applyNumberFormat="1" applyFont="1" applyAlignment="1">
      <alignment horizontal="center"/>
    </xf>
    <xf numFmtId="0" fontId="2" fillId="2" borderId="0" xfId="2" applyFont="1" applyFill="1" applyAlignment="1">
      <alignment horizontal="right" vertical="center"/>
    </xf>
    <xf numFmtId="0" fontId="1" fillId="0" borderId="1" xfId="1" applyBorder="1"/>
    <xf numFmtId="165" fontId="0" fillId="0" borderId="1" xfId="3" applyNumberFormat="1" applyFont="1" applyFill="1" applyBorder="1" applyAlignment="1">
      <alignment horizontal="center"/>
    </xf>
    <xf numFmtId="165" fontId="0" fillId="0" borderId="1" xfId="3" applyNumberFormat="1" applyFont="1" applyBorder="1" applyAlignment="1">
      <alignment horizontal="center"/>
    </xf>
    <xf numFmtId="165" fontId="0" fillId="0" borderId="0" xfId="3" applyNumberFormat="1" applyFont="1" applyBorder="1" applyAlignment="1">
      <alignment horizontal="center"/>
    </xf>
    <xf numFmtId="3" fontId="0" fillId="0" borderId="1" xfId="3" applyNumberFormat="1" applyFont="1" applyBorder="1" applyAlignment="1">
      <alignment horizontal="center"/>
    </xf>
    <xf numFmtId="3" fontId="0" fillId="0" borderId="0" xfId="3" applyNumberFormat="1" applyFont="1" applyBorder="1" applyAlignment="1">
      <alignment horizontal="center"/>
    </xf>
    <xf numFmtId="165" fontId="0" fillId="0" borderId="0" xfId="3" applyNumberFormat="1" applyFont="1" applyFill="1" applyBorder="1" applyAlignment="1">
      <alignment horizontal="center"/>
    </xf>
    <xf numFmtId="0" fontId="6" fillId="3" borderId="0" xfId="4" applyFont="1" applyFill="1" applyAlignment="1">
      <alignment horizontal="center"/>
    </xf>
    <xf numFmtId="166" fontId="6" fillId="4" borderId="0" xfId="4" applyNumberFormat="1" applyFont="1" applyFill="1"/>
    <xf numFmtId="166" fontId="6" fillId="3" borderId="0" xfId="4" applyNumberFormat="1" applyFont="1" applyFill="1"/>
    <xf numFmtId="0" fontId="5" fillId="0" borderId="0" xfId="4"/>
    <xf numFmtId="165" fontId="6" fillId="4" borderId="0" xfId="5" applyNumberFormat="1" applyFont="1" applyFill="1" applyAlignment="1"/>
    <xf numFmtId="165" fontId="6" fillId="3" borderId="0" xfId="5" applyNumberFormat="1" applyFont="1" applyFill="1" applyAlignment="1"/>
    <xf numFmtId="167" fontId="7" fillId="5" borderId="4" xfId="4" applyNumberFormat="1" applyFont="1" applyFill="1" applyBorder="1"/>
    <xf numFmtId="165" fontId="7" fillId="5" borderId="5" xfId="5" applyNumberFormat="1" applyFont="1" applyFill="1" applyBorder="1" applyAlignment="1">
      <alignment horizontal="center"/>
    </xf>
    <xf numFmtId="167" fontId="7" fillId="5" borderId="5" xfId="4" applyNumberFormat="1" applyFont="1" applyFill="1" applyBorder="1"/>
    <xf numFmtId="168" fontId="7" fillId="8" borderId="5" xfId="4" applyNumberFormat="1" applyFont="1" applyFill="1" applyBorder="1"/>
    <xf numFmtId="167" fontId="7" fillId="8" borderId="5" xfId="4" applyNumberFormat="1" applyFont="1" applyFill="1" applyBorder="1"/>
    <xf numFmtId="165" fontId="7" fillId="8" borderId="5" xfId="5" applyNumberFormat="1" applyFont="1" applyFill="1" applyBorder="1" applyAlignment="1"/>
    <xf numFmtId="0" fontId="5" fillId="9" borderId="0" xfId="4" applyFill="1" applyAlignment="1">
      <alignment horizontal="center"/>
    </xf>
    <xf numFmtId="165" fontId="7" fillId="6" borderId="0" xfId="5" applyNumberFormat="1" applyFont="1" applyFill="1" applyBorder="1" applyAlignment="1">
      <alignment horizontal="center"/>
    </xf>
    <xf numFmtId="165" fontId="0" fillId="9" borderId="0" xfId="5" applyNumberFormat="1" applyFont="1" applyFill="1" applyAlignment="1"/>
    <xf numFmtId="3" fontId="0" fillId="2" borderId="0" xfId="5" applyNumberFormat="1" applyFont="1" applyFill="1" applyAlignment="1">
      <alignment horizontal="center"/>
    </xf>
    <xf numFmtId="165" fontId="0" fillId="2" borderId="0" xfId="5" applyNumberFormat="1" applyFont="1" applyFill="1" applyAlignment="1">
      <alignment horizontal="center"/>
    </xf>
    <xf numFmtId="165" fontId="7" fillId="8" borderId="0" xfId="5" applyNumberFormat="1" applyFont="1" applyFill="1" applyBorder="1" applyAlignment="1"/>
    <xf numFmtId="0" fontId="5" fillId="10" borderId="0" xfId="4" applyFill="1"/>
    <xf numFmtId="165" fontId="7" fillId="7" borderId="0" xfId="5" applyNumberFormat="1" applyFont="1" applyFill="1" applyBorder="1" applyAlignment="1">
      <alignment horizontal="center"/>
    </xf>
    <xf numFmtId="165" fontId="0" fillId="10" borderId="0" xfId="5" applyNumberFormat="1" applyFont="1" applyFill="1" applyAlignment="1"/>
    <xf numFmtId="165" fontId="0" fillId="2" borderId="0" xfId="5" applyNumberFormat="1" applyFont="1" applyFill="1" applyAlignment="1"/>
    <xf numFmtId="0" fontId="10" fillId="3" borderId="0" xfId="4" applyFont="1" applyFill="1" applyAlignment="1">
      <alignment horizontal="center"/>
    </xf>
    <xf numFmtId="166" fontId="10" fillId="4" borderId="0" xfId="4" applyNumberFormat="1" applyFont="1" applyFill="1"/>
    <xf numFmtId="166" fontId="10" fillId="3" borderId="0" xfId="4" applyNumberFormat="1" applyFont="1" applyFill="1" applyAlignment="1">
      <alignment horizontal="center"/>
    </xf>
    <xf numFmtId="166" fontId="10" fillId="3" borderId="0" xfId="4" applyNumberFormat="1" applyFont="1" applyFill="1"/>
    <xf numFmtId="167" fontId="11" fillId="5" borderId="7" xfId="4" applyNumberFormat="1" applyFont="1" applyFill="1" applyBorder="1" applyAlignment="1">
      <alignment horizontal="center"/>
    </xf>
    <xf numFmtId="165" fontId="11" fillId="5" borderId="8" xfId="5" applyNumberFormat="1" applyFont="1" applyFill="1" applyBorder="1" applyAlignment="1">
      <alignment horizontal="center"/>
    </xf>
    <xf numFmtId="165" fontId="11" fillId="5" borderId="0" xfId="5" applyNumberFormat="1" applyFont="1" applyFill="1" applyBorder="1" applyAlignment="1"/>
    <xf numFmtId="168" fontId="11" fillId="8" borderId="0" xfId="5" applyNumberFormat="1" applyFont="1" applyFill="1" applyBorder="1" applyAlignment="1">
      <alignment horizontal="center"/>
    </xf>
    <xf numFmtId="165" fontId="11" fillId="8" borderId="0" xfId="5" applyNumberFormat="1" applyFont="1" applyFill="1" applyBorder="1" applyAlignment="1">
      <alignment horizontal="center"/>
    </xf>
    <xf numFmtId="165" fontId="11" fillId="8" borderId="0" xfId="5" applyNumberFormat="1" applyFont="1" applyFill="1" applyBorder="1" applyAlignment="1"/>
    <xf numFmtId="167" fontId="11" fillId="6" borderId="7" xfId="4" applyNumberFormat="1" applyFont="1" applyFill="1" applyBorder="1" applyAlignment="1">
      <alignment horizontal="center"/>
    </xf>
    <xf numFmtId="165" fontId="11" fillId="6" borderId="8" xfId="5" applyNumberFormat="1" applyFont="1" applyFill="1" applyBorder="1" applyAlignment="1">
      <alignment horizontal="center"/>
    </xf>
    <xf numFmtId="165" fontId="11" fillId="6" borderId="0" xfId="5" applyNumberFormat="1" applyFont="1" applyFill="1" applyBorder="1" applyAlignment="1"/>
    <xf numFmtId="3" fontId="11" fillId="8" borderId="0" xfId="5" applyNumberFormat="1" applyFont="1" applyFill="1" applyBorder="1" applyAlignment="1">
      <alignment horizontal="center"/>
    </xf>
    <xf numFmtId="167" fontId="11" fillId="7" borderId="7" xfId="4" applyNumberFormat="1" applyFont="1" applyFill="1" applyBorder="1"/>
    <xf numFmtId="165" fontId="11" fillId="7" borderId="8" xfId="5" applyNumberFormat="1" applyFont="1" applyFill="1" applyBorder="1" applyAlignment="1">
      <alignment horizontal="center"/>
    </xf>
    <xf numFmtId="165" fontId="11" fillId="7" borderId="0" xfId="5" applyNumberFormat="1" applyFont="1" applyFill="1" applyBorder="1" applyAlignment="1"/>
    <xf numFmtId="0" fontId="12" fillId="11" borderId="0" xfId="4" applyFont="1" applyFill="1" applyAlignment="1">
      <alignment horizontal="center"/>
    </xf>
    <xf numFmtId="169" fontId="12" fillId="12" borderId="0" xfId="4" applyNumberFormat="1" applyFont="1" applyFill="1"/>
    <xf numFmtId="44" fontId="12" fillId="13" borderId="0" xfId="5" applyFont="1" applyFill="1" applyAlignment="1">
      <alignment horizontal="right"/>
    </xf>
    <xf numFmtId="165" fontId="12" fillId="12" borderId="0" xfId="5" applyNumberFormat="1" applyFont="1" applyFill="1" applyAlignment="1">
      <alignment horizontal="right"/>
    </xf>
    <xf numFmtId="4" fontId="12" fillId="13" borderId="8" xfId="4" applyNumberFormat="1" applyFont="1" applyFill="1" applyBorder="1" applyAlignment="1">
      <alignment horizontal="center"/>
    </xf>
    <xf numFmtId="165" fontId="12" fillId="13" borderId="8" xfId="5" applyNumberFormat="1" applyFont="1" applyFill="1" applyBorder="1" applyAlignment="1">
      <alignment horizontal="right"/>
    </xf>
    <xf numFmtId="167" fontId="12" fillId="13" borderId="7" xfId="4" applyNumberFormat="1" applyFont="1" applyFill="1" applyBorder="1" applyAlignment="1">
      <alignment horizontal="center"/>
    </xf>
    <xf numFmtId="165" fontId="12" fillId="13" borderId="8" xfId="5" applyNumberFormat="1" applyFont="1" applyFill="1" applyBorder="1" applyAlignment="1">
      <alignment horizontal="center"/>
    </xf>
    <xf numFmtId="44" fontId="12" fillId="13" borderId="0" xfId="5" applyFont="1" applyFill="1" applyBorder="1" applyAlignment="1">
      <alignment horizontal="right"/>
    </xf>
    <xf numFmtId="3" fontId="12" fillId="13" borderId="0" xfId="5" applyNumberFormat="1" applyFont="1" applyFill="1" applyBorder="1" applyAlignment="1">
      <alignment horizontal="center"/>
    </xf>
    <xf numFmtId="165" fontId="12" fillId="13" borderId="0" xfId="5" applyNumberFormat="1" applyFont="1" applyFill="1" applyBorder="1" applyAlignment="1">
      <alignment horizontal="center"/>
    </xf>
    <xf numFmtId="165" fontId="12" fillId="13" borderId="0" xfId="5" applyNumberFormat="1" applyFont="1" applyFill="1" applyBorder="1" applyAlignment="1">
      <alignment horizontal="right"/>
    </xf>
    <xf numFmtId="3" fontId="12" fillId="13" borderId="7" xfId="4" applyNumberFormat="1" applyFont="1" applyFill="1" applyBorder="1" applyAlignment="1">
      <alignment horizontal="right"/>
    </xf>
    <xf numFmtId="44" fontId="12" fillId="13" borderId="8" xfId="5" applyFont="1" applyFill="1" applyBorder="1" applyAlignment="1">
      <alignment horizontal="right"/>
    </xf>
    <xf numFmtId="164" fontId="12" fillId="13" borderId="8" xfId="5" applyNumberFormat="1" applyFont="1" applyFill="1" applyBorder="1" applyAlignment="1">
      <alignment horizontal="center"/>
    </xf>
    <xf numFmtId="167" fontId="12" fillId="13" borderId="7" xfId="4" applyNumberFormat="1" applyFont="1" applyFill="1" applyBorder="1" applyAlignment="1">
      <alignment horizontal="right"/>
    </xf>
    <xf numFmtId="166" fontId="12" fillId="12" borderId="0" xfId="4" applyNumberFormat="1" applyFont="1" applyFill="1"/>
    <xf numFmtId="165" fontId="6" fillId="13" borderId="0" xfId="5" applyNumberFormat="1" applyFont="1" applyFill="1" applyBorder="1" applyAlignment="1">
      <alignment horizontal="center"/>
    </xf>
    <xf numFmtId="165" fontId="6" fillId="13" borderId="8" xfId="5" applyNumberFormat="1" applyFont="1" applyFill="1" applyBorder="1" applyAlignment="1">
      <alignment horizontal="center"/>
    </xf>
    <xf numFmtId="167" fontId="6" fillId="13" borderId="7" xfId="4" applyNumberFormat="1" applyFont="1" applyFill="1" applyBorder="1" applyAlignment="1">
      <alignment horizontal="center"/>
    </xf>
    <xf numFmtId="165" fontId="6" fillId="13" borderId="0" xfId="5" applyNumberFormat="1" applyFont="1" applyFill="1" applyBorder="1" applyAlignment="1"/>
    <xf numFmtId="167" fontId="6" fillId="13" borderId="7" xfId="4" applyNumberFormat="1" applyFont="1" applyFill="1" applyBorder="1"/>
    <xf numFmtId="165" fontId="6" fillId="13" borderId="8" xfId="5" applyNumberFormat="1" applyFont="1" applyFill="1" applyBorder="1" applyAlignment="1"/>
    <xf numFmtId="0" fontId="5" fillId="0" borderId="0" xfId="4" applyAlignment="1">
      <alignment horizontal="center"/>
    </xf>
    <xf numFmtId="166" fontId="13" fillId="2" borderId="0" xfId="4" applyNumberFormat="1" applyFont="1" applyFill="1"/>
    <xf numFmtId="166" fontId="13" fillId="0" borderId="0" xfId="4" applyNumberFormat="1" applyFont="1"/>
    <xf numFmtId="167" fontId="13" fillId="0" borderId="0" xfId="4" applyNumberFormat="1" applyFont="1" applyAlignment="1">
      <alignment horizontal="center"/>
    </xf>
    <xf numFmtId="165" fontId="0" fillId="0" borderId="0" xfId="5" applyNumberFormat="1" applyFont="1" applyAlignment="1">
      <alignment horizontal="center"/>
    </xf>
    <xf numFmtId="165" fontId="0" fillId="0" borderId="0" xfId="5" applyNumberFormat="1" applyFont="1" applyAlignment="1"/>
    <xf numFmtId="168" fontId="0" fillId="0" borderId="0" xfId="5" applyNumberFormat="1" applyFont="1" applyAlignment="1">
      <alignment horizontal="center"/>
    </xf>
    <xf numFmtId="3" fontId="0" fillId="0" borderId="0" xfId="5" applyNumberFormat="1" applyFont="1" applyAlignment="1">
      <alignment horizontal="center"/>
    </xf>
    <xf numFmtId="167" fontId="13" fillId="0" borderId="0" xfId="4" applyNumberFormat="1" applyFont="1"/>
    <xf numFmtId="0" fontId="5" fillId="2" borderId="0" xfId="4" applyFill="1"/>
    <xf numFmtId="0" fontId="1" fillId="0" borderId="0" xfId="2"/>
    <xf numFmtId="0" fontId="4" fillId="14" borderId="1" xfId="2" applyFont="1" applyFill="1" applyBorder="1"/>
    <xf numFmtId="0" fontId="2" fillId="0" borderId="1" xfId="2" applyFont="1" applyBorder="1" applyAlignment="1">
      <alignment horizontal="center"/>
    </xf>
    <xf numFmtId="0" fontId="2" fillId="0" borderId="1" xfId="2" applyFont="1" applyBorder="1"/>
    <xf numFmtId="165" fontId="0" fillId="0" borderId="1" xfId="6" applyNumberFormat="1" applyFont="1" applyBorder="1" applyAlignment="1">
      <alignment horizontal="center"/>
    </xf>
    <xf numFmtId="165" fontId="1" fillId="0" borderId="0" xfId="2" applyNumberFormat="1"/>
    <xf numFmtId="170" fontId="1" fillId="0" borderId="0" xfId="7" applyNumberFormat="1" applyFont="1"/>
    <xf numFmtId="9" fontId="3" fillId="15" borderId="1" xfId="8" applyFont="1" applyFill="1" applyBorder="1" applyAlignment="1">
      <alignment horizontal="center"/>
    </xf>
    <xf numFmtId="165" fontId="1" fillId="0" borderId="0" xfId="5" applyNumberFormat="1" applyFont="1"/>
    <xf numFmtId="165" fontId="2" fillId="0" borderId="1" xfId="6" applyNumberFormat="1" applyFont="1" applyBorder="1" applyAlignment="1">
      <alignment horizontal="center"/>
    </xf>
    <xf numFmtId="1" fontId="14" fillId="0" borderId="1" xfId="2" applyNumberFormat="1" applyFont="1" applyBorder="1" applyAlignment="1">
      <alignment horizontal="center"/>
    </xf>
    <xf numFmtId="3" fontId="2" fillId="0" borderId="0" xfId="2" applyNumberFormat="1" applyFont="1" applyAlignment="1">
      <alignment horizontal="center"/>
    </xf>
    <xf numFmtId="0" fontId="6" fillId="3" borderId="1" xfId="4" applyFont="1" applyFill="1" applyBorder="1" applyAlignment="1">
      <alignment horizontal="center"/>
    </xf>
    <xf numFmtId="166" fontId="6" fillId="4" borderId="1" xfId="4" applyNumberFormat="1" applyFont="1" applyFill="1" applyBorder="1"/>
    <xf numFmtId="166" fontId="6" fillId="3" borderId="1" xfId="4" applyNumberFormat="1" applyFont="1" applyFill="1" applyBorder="1"/>
    <xf numFmtId="165" fontId="6" fillId="4" borderId="1" xfId="5" applyNumberFormat="1" applyFont="1" applyFill="1" applyBorder="1" applyAlignment="1"/>
    <xf numFmtId="165" fontId="6" fillId="3" borderId="1" xfId="5" applyNumberFormat="1" applyFont="1" applyFill="1" applyBorder="1" applyAlignment="1"/>
    <xf numFmtId="167" fontId="7" fillId="5" borderId="1" xfId="4" applyNumberFormat="1" applyFont="1" applyFill="1" applyBorder="1"/>
    <xf numFmtId="165" fontId="7" fillId="5" borderId="1" xfId="5" applyNumberFormat="1" applyFont="1" applyFill="1" applyBorder="1" applyAlignment="1">
      <alignment horizontal="center"/>
    </xf>
    <xf numFmtId="0" fontId="10" fillId="3" borderId="1" xfId="4" applyFont="1" applyFill="1" applyBorder="1" applyAlignment="1">
      <alignment horizontal="center"/>
    </xf>
    <xf numFmtId="166" fontId="10" fillId="4" borderId="1" xfId="4" applyNumberFormat="1" applyFont="1" applyFill="1" applyBorder="1"/>
    <xf numFmtId="166" fontId="10" fillId="3" borderId="1" xfId="4" applyNumberFormat="1" applyFont="1" applyFill="1" applyBorder="1" applyAlignment="1">
      <alignment horizontal="center"/>
    </xf>
    <xf numFmtId="166" fontId="10" fillId="3" borderId="1" xfId="4" applyNumberFormat="1" applyFont="1" applyFill="1" applyBorder="1"/>
    <xf numFmtId="167" fontId="11" fillId="5" borderId="1" xfId="4" applyNumberFormat="1" applyFont="1" applyFill="1" applyBorder="1" applyAlignment="1">
      <alignment horizontal="center"/>
    </xf>
    <xf numFmtId="165" fontId="11" fillId="5" borderId="1" xfId="5" applyNumberFormat="1" applyFont="1" applyFill="1" applyBorder="1" applyAlignment="1">
      <alignment horizontal="center"/>
    </xf>
    <xf numFmtId="165" fontId="11" fillId="5" borderId="1" xfId="5" applyNumberFormat="1" applyFont="1" applyFill="1" applyBorder="1" applyAlignment="1"/>
    <xf numFmtId="0" fontId="12" fillId="11" borderId="1" xfId="4" applyFont="1" applyFill="1" applyBorder="1" applyAlignment="1">
      <alignment horizontal="center"/>
    </xf>
    <xf numFmtId="169" fontId="12" fillId="12" borderId="1" xfId="4" applyNumberFormat="1" applyFont="1" applyFill="1" applyBorder="1"/>
    <xf numFmtId="44" fontId="12" fillId="13" borderId="1" xfId="5" applyFont="1" applyFill="1" applyBorder="1" applyAlignment="1">
      <alignment horizontal="right"/>
    </xf>
    <xf numFmtId="165" fontId="12" fillId="12" borderId="1" xfId="5" applyNumberFormat="1" applyFont="1" applyFill="1" applyBorder="1" applyAlignment="1">
      <alignment horizontal="right"/>
    </xf>
    <xf numFmtId="4" fontId="12" fillId="13" borderId="1" xfId="4" applyNumberFormat="1" applyFont="1" applyFill="1" applyBorder="1" applyAlignment="1">
      <alignment horizontal="center"/>
    </xf>
    <xf numFmtId="165" fontId="12" fillId="13" borderId="1" xfId="5" applyNumberFormat="1" applyFont="1" applyFill="1" applyBorder="1" applyAlignment="1">
      <alignment horizontal="right"/>
    </xf>
    <xf numFmtId="167" fontId="12" fillId="13" borderId="1" xfId="4" applyNumberFormat="1" applyFont="1" applyFill="1" applyBorder="1" applyAlignment="1">
      <alignment horizontal="center"/>
    </xf>
    <xf numFmtId="165" fontId="12" fillId="13" borderId="1" xfId="5" applyNumberFormat="1" applyFont="1" applyFill="1" applyBorder="1" applyAlignment="1">
      <alignment horizontal="center"/>
    </xf>
    <xf numFmtId="14" fontId="5" fillId="0" borderId="1" xfId="4" applyNumberFormat="1" applyBorder="1" applyAlignment="1">
      <alignment horizontal="center"/>
    </xf>
    <xf numFmtId="166" fontId="12" fillId="12" borderId="1" xfId="4" applyNumberFormat="1" applyFont="1" applyFill="1" applyBorder="1"/>
    <xf numFmtId="14" fontId="9" fillId="0" borderId="1" xfId="4" applyNumberFormat="1" applyFont="1" applyBorder="1" applyAlignment="1">
      <alignment horizontal="center"/>
    </xf>
    <xf numFmtId="167" fontId="6" fillId="13" borderId="1" xfId="4" applyNumberFormat="1" applyFont="1" applyFill="1" applyBorder="1" applyAlignment="1">
      <alignment horizontal="center"/>
    </xf>
    <xf numFmtId="165" fontId="6" fillId="13" borderId="1" xfId="5" applyNumberFormat="1" applyFont="1" applyFill="1" applyBorder="1" applyAlignment="1">
      <alignment horizontal="center"/>
    </xf>
    <xf numFmtId="165" fontId="0" fillId="0" borderId="0" xfId="5" applyNumberFormat="1" applyFont="1" applyFill="1" applyAlignment="1">
      <alignment horizontal="center"/>
    </xf>
    <xf numFmtId="165" fontId="0" fillId="0" borderId="0" xfId="5" applyNumberFormat="1" applyFont="1" applyFill="1" applyAlignment="1"/>
    <xf numFmtId="171" fontId="0" fillId="0" borderId="1" xfId="3" applyNumberFormat="1" applyFont="1" applyBorder="1" applyAlignment="1">
      <alignment horizontal="center"/>
    </xf>
    <xf numFmtId="17" fontId="4" fillId="14" borderId="1" xfId="1" applyNumberFormat="1" applyFont="1" applyFill="1" applyBorder="1" applyAlignment="1">
      <alignment horizontal="center"/>
    </xf>
    <xf numFmtId="171" fontId="3" fillId="16" borderId="1" xfId="3" applyNumberFormat="1" applyFont="1" applyFill="1" applyBorder="1" applyAlignment="1">
      <alignment horizontal="center"/>
    </xf>
    <xf numFmtId="0" fontId="15" fillId="0" borderId="1" xfId="4" applyFont="1" applyBorder="1" applyAlignment="1">
      <alignment horizontal="center"/>
    </xf>
    <xf numFmtId="172" fontId="0" fillId="0" borderId="1" xfId="9" applyNumberFormat="1" applyFont="1" applyBorder="1" applyAlignment="1">
      <alignment horizontal="center"/>
    </xf>
    <xf numFmtId="0" fontId="9" fillId="0" borderId="1" xfId="4" applyFont="1" applyBorder="1" applyAlignment="1">
      <alignment horizontal="center"/>
    </xf>
    <xf numFmtId="165" fontId="5" fillId="0" borderId="1" xfId="4" applyNumberFormat="1" applyBorder="1"/>
    <xf numFmtId="0" fontId="16" fillId="15" borderId="1" xfId="4" applyFont="1" applyFill="1" applyBorder="1" applyAlignment="1">
      <alignment horizontal="center"/>
    </xf>
    <xf numFmtId="165" fontId="3" fillId="15" borderId="1" xfId="5" applyNumberFormat="1" applyFont="1" applyFill="1" applyBorder="1" applyAlignment="1"/>
    <xf numFmtId="172" fontId="3" fillId="15" borderId="1" xfId="9" applyNumberFormat="1" applyFont="1" applyFill="1" applyBorder="1" applyAlignment="1">
      <alignment horizontal="center"/>
    </xf>
    <xf numFmtId="0" fontId="16" fillId="17" borderId="1" xfId="4" applyFont="1" applyFill="1" applyBorder="1" applyAlignment="1">
      <alignment horizontal="center"/>
    </xf>
    <xf numFmtId="165" fontId="3" fillId="17" borderId="1" xfId="5" applyNumberFormat="1" applyFont="1" applyFill="1" applyBorder="1" applyAlignment="1"/>
    <xf numFmtId="172" fontId="3" fillId="17" borderId="1" xfId="9" applyNumberFormat="1" applyFont="1" applyFill="1" applyBorder="1" applyAlignment="1">
      <alignment horizontal="center"/>
    </xf>
    <xf numFmtId="0" fontId="9" fillId="2" borderId="1" xfId="4" applyFont="1" applyFill="1" applyBorder="1" applyAlignment="1">
      <alignment horizontal="center"/>
    </xf>
    <xf numFmtId="165" fontId="0" fillId="2" borderId="1" xfId="5" applyNumberFormat="1" applyFont="1" applyFill="1" applyBorder="1" applyAlignment="1"/>
    <xf numFmtId="172" fontId="0" fillId="2" borderId="1" xfId="9" applyNumberFormat="1" applyFont="1" applyFill="1" applyBorder="1" applyAlignment="1">
      <alignment horizontal="center"/>
    </xf>
    <xf numFmtId="0" fontId="2" fillId="2" borderId="0" xfId="2" applyFont="1" applyFill="1"/>
    <xf numFmtId="0" fontId="15" fillId="0" borderId="0" xfId="4" applyFont="1"/>
    <xf numFmtId="0" fontId="4" fillId="17" borderId="0" xfId="2" applyFont="1" applyFill="1" applyAlignment="1">
      <alignment horizontal="center"/>
    </xf>
    <xf numFmtId="167" fontId="7" fillId="5" borderId="4" xfId="4" applyNumberFormat="1" applyFont="1" applyFill="1" applyBorder="1" applyAlignment="1">
      <alignment horizontal="center"/>
    </xf>
    <xf numFmtId="167" fontId="7" fillId="5" borderId="5" xfId="4" applyNumberFormat="1" applyFont="1" applyFill="1" applyBorder="1" applyAlignment="1">
      <alignment horizontal="center"/>
    </xf>
    <xf numFmtId="168" fontId="7" fillId="5" borderId="5" xfId="4" applyNumberFormat="1" applyFont="1" applyFill="1" applyBorder="1" applyAlignment="1">
      <alignment horizontal="center"/>
    </xf>
    <xf numFmtId="167" fontId="7" fillId="6" borderId="2" xfId="4" applyNumberFormat="1" applyFont="1" applyFill="1" applyBorder="1" applyAlignment="1">
      <alignment horizontal="center"/>
    </xf>
    <xf numFmtId="167" fontId="7" fillId="6" borderId="6" xfId="4" applyNumberFormat="1" applyFont="1" applyFill="1" applyBorder="1" applyAlignment="1">
      <alignment horizontal="center"/>
    </xf>
    <xf numFmtId="167" fontId="7" fillId="6" borderId="3" xfId="4" applyNumberFormat="1" applyFont="1" applyFill="1" applyBorder="1" applyAlignment="1">
      <alignment horizontal="center"/>
    </xf>
    <xf numFmtId="167" fontId="8" fillId="7" borderId="2" xfId="4" applyNumberFormat="1" applyFont="1" applyFill="1" applyBorder="1" applyAlignment="1">
      <alignment horizontal="center"/>
    </xf>
    <xf numFmtId="167" fontId="8" fillId="7" borderId="6" xfId="4" applyNumberFormat="1" applyFont="1" applyFill="1" applyBorder="1" applyAlignment="1">
      <alignment horizontal="center"/>
    </xf>
    <xf numFmtId="167" fontId="7" fillId="7" borderId="6" xfId="4" applyNumberFormat="1" applyFont="1" applyFill="1" applyBorder="1" applyAlignment="1">
      <alignment horizontal="center"/>
    </xf>
    <xf numFmtId="167" fontId="7" fillId="7" borderId="3" xfId="4" applyNumberFormat="1" applyFont="1" applyFill="1" applyBorder="1" applyAlignment="1">
      <alignment horizontal="center"/>
    </xf>
    <xf numFmtId="14" fontId="7" fillId="5" borderId="1" xfId="4" applyNumberFormat="1" applyFont="1" applyFill="1" applyBorder="1" applyAlignment="1">
      <alignment horizontal="center"/>
    </xf>
  </cellXfs>
  <cellStyles count="10">
    <cellStyle name="Moeda 2" xfId="5" xr:uid="{94E82476-20AB-4ED7-B5BD-3C2BCBA130BC}"/>
    <cellStyle name="Moeda 2 2" xfId="6" xr:uid="{56131877-B8C8-45CE-A130-0BEDF1E3318C}"/>
    <cellStyle name="Moeda 3 2" xfId="3" xr:uid="{CC62A87A-ECB7-4747-B56F-DEDFAA859DA4}"/>
    <cellStyle name="Normal" xfId="0" builtinId="0"/>
    <cellStyle name="Normal 2" xfId="4" xr:uid="{2C5CAD7A-E1DA-4887-8077-FA6CD5ED89FB}"/>
    <cellStyle name="Normal 2 2" xfId="2" xr:uid="{BB1F31B8-5039-4388-81E6-25433DBBD067}"/>
    <cellStyle name="Normal 3 2" xfId="1" xr:uid="{A1BD9383-CEBE-45FE-8D84-E74B0B43BBC8}"/>
    <cellStyle name="Porcentagem" xfId="9" builtinId="5"/>
    <cellStyle name="Porcentagem 2" xfId="7" xr:uid="{B3537C06-5E14-4472-88BD-F54A9D30ABCF}"/>
    <cellStyle name="Porcentagem 2 2" xfId="8" xr:uid="{2EE61447-5A8F-484C-9C2D-0F299812E90E}"/>
  </cellStyles>
  <dxfs count="0"/>
  <tableStyles count="0" defaultTableStyle="TableStyleMedium2" defaultPivotStyle="PivotStyleLight16"/>
  <colors>
    <mruColors>
      <color rgb="FF3A6FCE"/>
      <color rgb="FF2F5CAC"/>
      <color rgb="FF1E3E77"/>
      <color rgb="FF2076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="1"/>
              <a:t>MP Curva 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5846370899169951"/>
          <c:y val="0.16533558305211851"/>
          <c:w val="0.77758573682206722"/>
          <c:h val="0.6395415345809046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'Cobertura Estoques'!$C$4</c:f>
              <c:strCache>
                <c:ptCount val="1"/>
                <c:pt idx="0">
                  <c:v>Estoque Fecham R$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'Cobertura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Estoques'!$D$4:$O$4</c:f>
              <c:numCache>
                <c:formatCode>_-"R$"\ * #,##0_-;\-"R$"\ * #,##0_-;_-"R$"\ * "-"??_-;_-@_-</c:formatCode>
                <c:ptCount val="12"/>
                <c:pt idx="0">
                  <c:v>301226828.69874954</c:v>
                </c:pt>
                <c:pt idx="1">
                  <c:v>283490055.9889307</c:v>
                </c:pt>
                <c:pt idx="2">
                  <c:v>285132690.18021369</c:v>
                </c:pt>
                <c:pt idx="3">
                  <c:v>257674979.71760911</c:v>
                </c:pt>
                <c:pt idx="4">
                  <c:v>251507285.18281043</c:v>
                </c:pt>
                <c:pt idx="5">
                  <c:v>252387028.27415937</c:v>
                </c:pt>
                <c:pt idx="6">
                  <c:v>252674007.20311618</c:v>
                </c:pt>
                <c:pt idx="7">
                  <c:v>244722879.90348989</c:v>
                </c:pt>
                <c:pt idx="8">
                  <c:v>244501253.0418539</c:v>
                </c:pt>
                <c:pt idx="9">
                  <c:v>212514479.23449138</c:v>
                </c:pt>
                <c:pt idx="10">
                  <c:v>199511453.73291612</c:v>
                </c:pt>
                <c:pt idx="11">
                  <c:v>205433568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1D-43F1-BB1A-235B0C649E99}"/>
            </c:ext>
          </c:extLst>
        </c:ser>
        <c:ser>
          <c:idx val="1"/>
          <c:order val="1"/>
          <c:tx>
            <c:strRef>
              <c:f>'Cobertura Estoques'!#REF!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'Cobertura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1D-43F1-BB1A-235B0C649E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29"/>
        <c:axId val="755258768"/>
        <c:axId val="755258352"/>
      </c:barChart>
      <c:lineChart>
        <c:grouping val="standard"/>
        <c:varyColors val="0"/>
        <c:ser>
          <c:idx val="2"/>
          <c:order val="2"/>
          <c:tx>
            <c:strRef>
              <c:f>'Cobertura Estoques'!$C$6</c:f>
              <c:strCache>
                <c:ptCount val="1"/>
                <c:pt idx="0">
                  <c:v>Cobertura (dias)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>
                    <a:alpha val="90000"/>
                  </a:srgb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'Cobertura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Estoques'!$D$6:$O$6</c:f>
              <c:numCache>
                <c:formatCode>#,##0</c:formatCode>
                <c:ptCount val="12"/>
                <c:pt idx="0">
                  <c:v>176.23220417574552</c:v>
                </c:pt>
                <c:pt idx="1">
                  <c:v>169.15411462903998</c:v>
                </c:pt>
                <c:pt idx="2">
                  <c:v>166.49167243269994</c:v>
                </c:pt>
                <c:pt idx="3">
                  <c:v>151.04684032230386</c:v>
                </c:pt>
                <c:pt idx="4">
                  <c:v>141.62023251015876</c:v>
                </c:pt>
                <c:pt idx="5">
                  <c:v>144.83407149123605</c:v>
                </c:pt>
                <c:pt idx="6">
                  <c:v>142.01064998647843</c:v>
                </c:pt>
                <c:pt idx="7">
                  <c:v>132.81430379226981</c:v>
                </c:pt>
                <c:pt idx="8">
                  <c:v>135.13874269963713</c:v>
                </c:pt>
                <c:pt idx="9">
                  <c:v>119.66392917441004</c:v>
                </c:pt>
                <c:pt idx="10">
                  <c:v>116.72381043065118</c:v>
                </c:pt>
                <c:pt idx="11">
                  <c:v>122.57902023724439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11D-43F1-BB1A-235B0C649E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451488"/>
        <c:axId val="743448576"/>
      </c:lineChart>
      <c:dateAx>
        <c:axId val="75525876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352"/>
        <c:crosses val="autoZero"/>
        <c:auto val="1"/>
        <c:lblOffset val="100"/>
        <c:baseTimeUnit val="months"/>
      </c:dateAx>
      <c:valAx>
        <c:axId val="755258352"/>
        <c:scaling>
          <c:orientation val="minMax"/>
          <c:min val="0"/>
        </c:scaling>
        <c:delete val="0"/>
        <c:axPos val="l"/>
        <c:numFmt formatCode="_-&quot;R$&quot;\ * #,##0_-;\-&quot;R$&quot;\ * #,##0_-;_-&quot;R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768"/>
        <c:crosses val="autoZero"/>
        <c:crossBetween val="between"/>
      </c:valAx>
      <c:valAx>
        <c:axId val="743448576"/>
        <c:scaling>
          <c:orientation val="minMax"/>
          <c:min val="0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43451488"/>
        <c:crosses val="max"/>
        <c:crossBetween val="between"/>
      </c:valAx>
      <c:dateAx>
        <c:axId val="743451488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743448576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="1"/>
              <a:t>MP Curva 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'Cobertura Estoques'!$C$4</c:f>
              <c:strCache>
                <c:ptCount val="1"/>
                <c:pt idx="0">
                  <c:v>Estoque Fecham R$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'Cobertura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Estoques'!$D$34:$O$34</c:f>
              <c:numCache>
                <c:formatCode>_-"R$"\ * #,##0_-;\-"R$"\ * #,##0_-;_-"R$"\ * "-"??_-;_-@_-</c:formatCode>
                <c:ptCount val="12"/>
                <c:pt idx="0">
                  <c:v>22814484.854441404</c:v>
                </c:pt>
                <c:pt idx="1">
                  <c:v>23010193.238985132</c:v>
                </c:pt>
                <c:pt idx="2">
                  <c:v>22685255.300329428</c:v>
                </c:pt>
                <c:pt idx="3">
                  <c:v>22907367.20412305</c:v>
                </c:pt>
                <c:pt idx="4">
                  <c:v>23564761.192960277</c:v>
                </c:pt>
                <c:pt idx="5">
                  <c:v>23797887.7836699</c:v>
                </c:pt>
                <c:pt idx="6">
                  <c:v>24885286.114847533</c:v>
                </c:pt>
                <c:pt idx="7">
                  <c:v>25934715.755006652</c:v>
                </c:pt>
                <c:pt idx="8">
                  <c:v>25640004.953953847</c:v>
                </c:pt>
                <c:pt idx="9">
                  <c:v>24488699.52699136</c:v>
                </c:pt>
                <c:pt idx="10">
                  <c:v>28325455.163340855</c:v>
                </c:pt>
                <c:pt idx="11">
                  <c:v>26587943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91-4752-BBA6-5BB8E8838A2B}"/>
            </c:ext>
          </c:extLst>
        </c:ser>
        <c:ser>
          <c:idx val="1"/>
          <c:order val="1"/>
          <c:tx>
            <c:strRef>
              <c:f>'Cobertura Estoques'!#REF!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'Cobertura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D91-4752-BBA6-5BB8E8838A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29"/>
        <c:axId val="755258768"/>
        <c:axId val="755258352"/>
      </c:barChart>
      <c:lineChart>
        <c:grouping val="standard"/>
        <c:varyColors val="0"/>
        <c:ser>
          <c:idx val="2"/>
          <c:order val="2"/>
          <c:tx>
            <c:strRef>
              <c:f>'Cobertura Estoques'!$C$6</c:f>
              <c:strCache>
                <c:ptCount val="1"/>
                <c:pt idx="0">
                  <c:v>Cobertura (dias)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>
                    <a:alpha val="90000"/>
                  </a:srgb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'Cobertura Estoques'!$H$3:$I$3</c:f>
              <c:numCache>
                <c:formatCode>mmm\-yy</c:formatCode>
                <c:ptCount val="2"/>
                <c:pt idx="0">
                  <c:v>45047</c:v>
                </c:pt>
                <c:pt idx="1">
                  <c:v>45078</c:v>
                </c:pt>
              </c:numCache>
            </c:numRef>
          </c:cat>
          <c:val>
            <c:numRef>
              <c:f>'Cobertura Estoques'!$D$36:$O$36</c:f>
              <c:numCache>
                <c:formatCode>#,##0</c:formatCode>
                <c:ptCount val="12"/>
                <c:pt idx="0">
                  <c:v>160.16745738769404</c:v>
                </c:pt>
                <c:pt idx="1">
                  <c:v>169.47324601692796</c:v>
                </c:pt>
                <c:pt idx="2">
                  <c:v>159.26021055597644</c:v>
                </c:pt>
                <c:pt idx="3">
                  <c:v>160.81953127319346</c:v>
                </c:pt>
                <c:pt idx="4">
                  <c:v>154.58237382932276</c:v>
                </c:pt>
                <c:pt idx="5">
                  <c:v>171.07476094038071</c:v>
                </c:pt>
                <c:pt idx="6">
                  <c:v>174.70536936557122</c:v>
                </c:pt>
                <c:pt idx="7">
                  <c:v>147.54514430564345</c:v>
                </c:pt>
                <c:pt idx="8">
                  <c:v>154.66770311158623</c:v>
                </c:pt>
                <c:pt idx="9">
                  <c:v>167.98995674431376</c:v>
                </c:pt>
                <c:pt idx="10">
                  <c:v>198.85682985203283</c:v>
                </c:pt>
                <c:pt idx="11">
                  <c:v>186.65875011637223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D91-4752-BBA6-5BB8E8838A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451488"/>
        <c:axId val="743448576"/>
      </c:lineChart>
      <c:dateAx>
        <c:axId val="75525876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352"/>
        <c:crosses val="autoZero"/>
        <c:auto val="1"/>
        <c:lblOffset val="100"/>
        <c:baseTimeUnit val="months"/>
      </c:dateAx>
      <c:valAx>
        <c:axId val="755258352"/>
        <c:scaling>
          <c:orientation val="minMax"/>
        </c:scaling>
        <c:delete val="0"/>
        <c:axPos val="l"/>
        <c:numFmt formatCode="_-&quot;R$&quot;\ * #,##0_-;\-&quot;R$&quot;\ * #,##0_-;_-&quot;R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768"/>
        <c:crosses val="autoZero"/>
        <c:crossBetween val="between"/>
      </c:valAx>
      <c:valAx>
        <c:axId val="743448576"/>
        <c:scaling>
          <c:orientation val="minMax"/>
          <c:min val="0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43451488"/>
        <c:crosses val="max"/>
        <c:crossBetween val="between"/>
      </c:valAx>
      <c:dateAx>
        <c:axId val="743451488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743448576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="1"/>
              <a:t>Cobertura</a:t>
            </a:r>
            <a:r>
              <a:rPr lang="pt-BR" b="1" baseline="0"/>
              <a:t> </a:t>
            </a:r>
            <a:r>
              <a:rPr lang="pt-BR" b="1"/>
              <a:t>MP's - Total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'Cobertura Estoques'!$C$4</c:f>
              <c:strCache>
                <c:ptCount val="1"/>
                <c:pt idx="0">
                  <c:v>Estoque Fecham R$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'Cobertura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Estoques'!$D$50:$O$50</c:f>
              <c:numCache>
                <c:formatCode>_-"R$"\ * #,##0_-;\-"R$"\ * #,##0_-;_-"R$"\ * "-"??_-;_-@_-</c:formatCode>
                <c:ptCount val="12"/>
                <c:pt idx="0">
                  <c:v>393459017.91072589</c:v>
                </c:pt>
                <c:pt idx="1">
                  <c:v>376609440.35079247</c:v>
                </c:pt>
                <c:pt idx="2">
                  <c:v>377288517.38063359</c:v>
                </c:pt>
                <c:pt idx="3">
                  <c:v>352259821.4263159</c:v>
                </c:pt>
                <c:pt idx="4">
                  <c:v>346910923.02118379</c:v>
                </c:pt>
                <c:pt idx="5">
                  <c:v>347143938.31352085</c:v>
                </c:pt>
                <c:pt idx="6">
                  <c:v>348826028.21925271</c:v>
                </c:pt>
                <c:pt idx="7">
                  <c:v>339355081.87221962</c:v>
                </c:pt>
                <c:pt idx="8">
                  <c:v>338040908.87528658</c:v>
                </c:pt>
                <c:pt idx="9">
                  <c:v>301112626.05166304</c:v>
                </c:pt>
                <c:pt idx="10">
                  <c:v>285505360.70324594</c:v>
                </c:pt>
                <c:pt idx="11">
                  <c:v>288911853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0D-420F-916C-93F76AC2BC81}"/>
            </c:ext>
          </c:extLst>
        </c:ser>
        <c:ser>
          <c:idx val="1"/>
          <c:order val="1"/>
          <c:tx>
            <c:strRef>
              <c:f>'Cobertura Estoques'!#REF!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'Cobertura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0D-420F-916C-93F76AC2BC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29"/>
        <c:axId val="755258768"/>
        <c:axId val="755258352"/>
      </c:barChart>
      <c:lineChart>
        <c:grouping val="standard"/>
        <c:varyColors val="0"/>
        <c:ser>
          <c:idx val="2"/>
          <c:order val="2"/>
          <c:tx>
            <c:strRef>
              <c:f>'Cobertura Estoques'!$C$6</c:f>
              <c:strCache>
                <c:ptCount val="1"/>
                <c:pt idx="0">
                  <c:v>Cobertura (dias)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>
                    <a:alpha val="90000"/>
                  </a:srgb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'Cobertura Estoques'!$H$3:$I$3</c:f>
              <c:numCache>
                <c:formatCode>mmm\-yy</c:formatCode>
                <c:ptCount val="2"/>
                <c:pt idx="0">
                  <c:v>45047</c:v>
                </c:pt>
                <c:pt idx="1">
                  <c:v>45078</c:v>
                </c:pt>
              </c:numCache>
            </c:numRef>
          </c:cat>
          <c:val>
            <c:numRef>
              <c:f>'Cobertura Estoques'!$D$52:$O$52</c:f>
              <c:numCache>
                <c:formatCode>#,##0</c:formatCode>
                <c:ptCount val="12"/>
                <c:pt idx="0">
                  <c:v>176.39244674850286</c:v>
                </c:pt>
                <c:pt idx="1">
                  <c:v>174.57804344434047</c:v>
                </c:pt>
                <c:pt idx="2">
                  <c:v>168.89062964107291</c:v>
                </c:pt>
                <c:pt idx="3">
                  <c:v>158.63352090107918</c:v>
                </c:pt>
                <c:pt idx="4">
                  <c:v>146.13407772226384</c:v>
                </c:pt>
                <c:pt idx="5">
                  <c:v>151.33204904140158</c:v>
                </c:pt>
                <c:pt idx="6">
                  <c:v>147.35461872900788</c:v>
                </c:pt>
                <c:pt idx="7">
                  <c:v>134.10123387577036</c:v>
                </c:pt>
                <c:pt idx="8">
                  <c:v>137.75535208977007</c:v>
                </c:pt>
                <c:pt idx="9">
                  <c:v>127.1990408308763</c:v>
                </c:pt>
                <c:pt idx="10">
                  <c:v>127.99551374289784</c:v>
                </c:pt>
                <c:pt idx="11">
                  <c:v>133.55380544147178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0D-420F-916C-93F76AC2BC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451488"/>
        <c:axId val="743448576"/>
      </c:lineChart>
      <c:dateAx>
        <c:axId val="75525876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352"/>
        <c:crosses val="autoZero"/>
        <c:auto val="1"/>
        <c:lblOffset val="100"/>
        <c:baseTimeUnit val="months"/>
      </c:dateAx>
      <c:valAx>
        <c:axId val="755258352"/>
        <c:scaling>
          <c:orientation val="minMax"/>
        </c:scaling>
        <c:delete val="0"/>
        <c:axPos val="l"/>
        <c:numFmt formatCode="_-&quot;R$&quot;\ * #,##0_-;\-&quot;R$&quot;\ * #,##0_-;_-&quot;R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768"/>
        <c:crosses val="autoZero"/>
        <c:crossBetween val="between"/>
      </c:valAx>
      <c:valAx>
        <c:axId val="743448576"/>
        <c:scaling>
          <c:orientation val="minMax"/>
          <c:min val="0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43451488"/>
        <c:crosses val="max"/>
        <c:crossBetween val="between"/>
      </c:valAx>
      <c:dateAx>
        <c:axId val="743451488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743448576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="1"/>
              <a:t>MP Curva 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5261042888416063"/>
          <c:y val="0.18783092411955968"/>
          <c:w val="0.78727762958047665"/>
          <c:h val="0.628792415873389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'Cobertura Estoques'!$C$4</c:f>
              <c:strCache>
                <c:ptCount val="1"/>
                <c:pt idx="0">
                  <c:v>Estoque Fecham R$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'Cobertura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Estoques'!$D$17:$O$17</c:f>
              <c:numCache>
                <c:formatCode>_-"R$"\ * #,##0_-;\-"R$"\ * #,##0_-;_-"R$"\ * "-"??_-;_-@_-</c:formatCode>
                <c:ptCount val="12"/>
                <c:pt idx="0">
                  <c:v>69417704.35753493</c:v>
                </c:pt>
                <c:pt idx="1">
                  <c:v>70109191.122876614</c:v>
                </c:pt>
                <c:pt idx="2">
                  <c:v>69470571.900090426</c:v>
                </c:pt>
                <c:pt idx="3">
                  <c:v>71677474.504583731</c:v>
                </c:pt>
                <c:pt idx="4">
                  <c:v>71838876.645413116</c:v>
                </c:pt>
                <c:pt idx="5">
                  <c:v>70959022.255691588</c:v>
                </c:pt>
                <c:pt idx="6">
                  <c:v>71266734.901288986</c:v>
                </c:pt>
                <c:pt idx="7">
                  <c:v>68697486.213723049</c:v>
                </c:pt>
                <c:pt idx="8">
                  <c:v>67899650.879478782</c:v>
                </c:pt>
                <c:pt idx="9">
                  <c:v>64109447.290180326</c:v>
                </c:pt>
                <c:pt idx="10">
                  <c:v>57668451.806988977</c:v>
                </c:pt>
                <c:pt idx="11">
                  <c:v>56890342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FB-4CD6-BA8A-CDC94B095EC4}"/>
            </c:ext>
          </c:extLst>
        </c:ser>
        <c:ser>
          <c:idx val="1"/>
          <c:order val="1"/>
          <c:tx>
            <c:strRef>
              <c:f>'Cobertura Estoques'!#REF!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'Cobertura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FB-4CD6-BA8A-CDC94B095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29"/>
        <c:axId val="755258768"/>
        <c:axId val="755258352"/>
      </c:barChart>
      <c:lineChart>
        <c:grouping val="standard"/>
        <c:varyColors val="0"/>
        <c:ser>
          <c:idx val="2"/>
          <c:order val="2"/>
          <c:tx>
            <c:strRef>
              <c:f>'Cobertura Estoques'!$C$6</c:f>
              <c:strCache>
                <c:ptCount val="1"/>
                <c:pt idx="0">
                  <c:v>Cobertura (dias)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>
                    <a:alpha val="90000"/>
                  </a:srgb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'Cobertura Estoques'!$D$3:$I$3</c:f>
              <c:numCache>
                <c:formatCode>mmm\-yy</c:formatCode>
                <c:ptCount val="6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</c:numCache>
            </c:numRef>
          </c:cat>
          <c:val>
            <c:numRef>
              <c:f>'Cobertura Estoques'!$D$19:$O$19</c:f>
              <c:numCache>
                <c:formatCode>#,##0</c:formatCode>
                <c:ptCount val="12"/>
                <c:pt idx="0">
                  <c:v>183.21509192210328</c:v>
                </c:pt>
                <c:pt idx="1">
                  <c:v>202.88980296693089</c:v>
                </c:pt>
                <c:pt idx="2">
                  <c:v>183.35462594672489</c:v>
                </c:pt>
                <c:pt idx="3">
                  <c:v>192.56764337523992</c:v>
                </c:pt>
                <c:pt idx="4">
                  <c:v>161.23529158907513</c:v>
                </c:pt>
                <c:pt idx="5">
                  <c:v>172.13883428768256</c:v>
                </c:pt>
                <c:pt idx="6">
                  <c:v>159.95117572797298</c:v>
                </c:pt>
                <c:pt idx="7">
                  <c:v>134.11722233181018</c:v>
                </c:pt>
                <c:pt idx="8">
                  <c:v>141.78655442710581</c:v>
                </c:pt>
                <c:pt idx="9">
                  <c:v>143.88734777225474</c:v>
                </c:pt>
                <c:pt idx="10">
                  <c:v>152.20512975197536</c:v>
                </c:pt>
                <c:pt idx="11">
                  <c:v>164.95081224763291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2FB-4CD6-BA8A-CDC94B095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451488"/>
        <c:axId val="743448576"/>
      </c:lineChart>
      <c:dateAx>
        <c:axId val="75525876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352"/>
        <c:crosses val="autoZero"/>
        <c:auto val="1"/>
        <c:lblOffset val="100"/>
        <c:baseTimeUnit val="months"/>
      </c:dateAx>
      <c:valAx>
        <c:axId val="755258352"/>
        <c:scaling>
          <c:orientation val="minMax"/>
        </c:scaling>
        <c:delete val="0"/>
        <c:axPos val="l"/>
        <c:numFmt formatCode="_-&quot;R$&quot;\ * #,##0_-;\-&quot;R$&quot;\ * #,##0_-;_-&quot;R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768"/>
        <c:crosses val="autoZero"/>
        <c:crossBetween val="between"/>
      </c:valAx>
      <c:valAx>
        <c:axId val="743448576"/>
        <c:scaling>
          <c:orientation val="minMax"/>
          <c:min val="0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43451488"/>
        <c:crosses val="max"/>
        <c:crossBetween val="between"/>
      </c:valAx>
      <c:dateAx>
        <c:axId val="743451488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743448576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="1"/>
              <a:t>Cobertura</a:t>
            </a:r>
            <a:r>
              <a:rPr lang="pt-BR" b="1" baseline="0"/>
              <a:t> MP's</a:t>
            </a:r>
            <a:r>
              <a:rPr lang="pt-BR" b="1"/>
              <a:t> - Curva 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5846370899169951"/>
          <c:y val="0.16533558305211851"/>
          <c:w val="0.77758573682206722"/>
          <c:h val="0.6395415345809046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'Cobertura Estoques x Política'!$C$4</c:f>
              <c:strCache>
                <c:ptCount val="1"/>
                <c:pt idx="0">
                  <c:v>Estoque Fecham R$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'Cobertura Estoques x Política'!$D$3:$O$3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 x Política'!$D$4:$O$4</c:f>
              <c:numCache>
                <c:formatCode>_-"R$"\ * #,##0_-;\-"R$"\ * #,##0_-;_-"R$"\ * "-"??_-;_-@_-</c:formatCode>
                <c:ptCount val="12"/>
                <c:pt idx="0">
                  <c:v>301226828.69874954</c:v>
                </c:pt>
                <c:pt idx="1">
                  <c:v>283490055.9889307</c:v>
                </c:pt>
                <c:pt idx="2">
                  <c:v>285132690.18021369</c:v>
                </c:pt>
                <c:pt idx="3">
                  <c:v>257674979.71760911</c:v>
                </c:pt>
                <c:pt idx="4">
                  <c:v>251507285.18281043</c:v>
                </c:pt>
                <c:pt idx="5">
                  <c:v>252387028.27415937</c:v>
                </c:pt>
                <c:pt idx="6">
                  <c:v>252674007.20311618</c:v>
                </c:pt>
                <c:pt idx="7">
                  <c:v>244722879.90348989</c:v>
                </c:pt>
                <c:pt idx="8">
                  <c:v>244501253.0418539</c:v>
                </c:pt>
                <c:pt idx="9">
                  <c:v>212514479.23449138</c:v>
                </c:pt>
                <c:pt idx="10">
                  <c:v>199511453.73291612</c:v>
                </c:pt>
                <c:pt idx="11">
                  <c:v>205433568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4B-4E5E-9F40-B8FE16DFA26F}"/>
            </c:ext>
          </c:extLst>
        </c:ser>
        <c:ser>
          <c:idx val="1"/>
          <c:order val="1"/>
          <c:tx>
            <c:strRef>
              <c:f>'Cobertura Estoques x Política'!$C$5</c:f>
              <c:strCache>
                <c:ptCount val="1"/>
                <c:pt idx="0">
                  <c:v>Política R$</c:v>
                </c:pt>
              </c:strCache>
            </c:strRef>
          </c:tx>
          <c:spPr>
            <a:gradFill flip="none" rotWithShape="1">
              <a:gsLst>
                <a:gs pos="0">
                  <a:srgbClr val="C00000">
                    <a:shade val="30000"/>
                    <a:satMod val="115000"/>
                  </a:srgbClr>
                </a:gs>
                <a:gs pos="50000">
                  <a:srgbClr val="C00000">
                    <a:shade val="67500"/>
                    <a:satMod val="115000"/>
                  </a:srgbClr>
                </a:gs>
                <a:gs pos="100000">
                  <a:srgbClr val="C00000">
                    <a:shade val="100000"/>
                    <a:satMod val="115000"/>
                  </a:srgb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'Cobertura Estoques x Política'!$D$3:$O$3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 x Política'!$D$5:$O$5</c:f>
              <c:numCache>
                <c:formatCode>_-"R$"\ * #,##0_-;\-"R$"\ * #,##0_-;_-"R$"\ * "-"??_-;_-@_-</c:formatCode>
                <c:ptCount val="12"/>
                <c:pt idx="0">
                  <c:v>256477144.50419742</c:v>
                </c:pt>
                <c:pt idx="1">
                  <c:v>256477144.50419742</c:v>
                </c:pt>
                <c:pt idx="2">
                  <c:v>256477144.50419742</c:v>
                </c:pt>
                <c:pt idx="3">
                  <c:v>256477144.50419742</c:v>
                </c:pt>
                <c:pt idx="4">
                  <c:v>256477144.50419742</c:v>
                </c:pt>
                <c:pt idx="5">
                  <c:v>256477144.50419742</c:v>
                </c:pt>
                <c:pt idx="6">
                  <c:v>256477144.50419742</c:v>
                </c:pt>
                <c:pt idx="7">
                  <c:v>256477144.50419742</c:v>
                </c:pt>
                <c:pt idx="8">
                  <c:v>256477144.50419742</c:v>
                </c:pt>
                <c:pt idx="9">
                  <c:v>256477144.50419742</c:v>
                </c:pt>
                <c:pt idx="10">
                  <c:v>256477144.50419742</c:v>
                </c:pt>
                <c:pt idx="11">
                  <c:v>256477144.50419742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4B-4E5E-9F40-B8FE16DFA2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29"/>
        <c:axId val="755258768"/>
        <c:axId val="755258352"/>
      </c:barChart>
      <c:lineChart>
        <c:grouping val="standard"/>
        <c:varyColors val="0"/>
        <c:ser>
          <c:idx val="2"/>
          <c:order val="2"/>
          <c:tx>
            <c:strRef>
              <c:f>'Cobertura Estoques x Política'!$C$8</c:f>
              <c:strCache>
                <c:ptCount val="1"/>
                <c:pt idx="0">
                  <c:v>Cobertura (dias)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>
                    <a:alpha val="90000"/>
                  </a:srgb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'Cobertura Estoques x Política'!$D$3:$O$3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 x Política'!$D$8:$O$8</c:f>
              <c:numCache>
                <c:formatCode>#,##0</c:formatCode>
                <c:ptCount val="12"/>
                <c:pt idx="0">
                  <c:v>176.23220417574552</c:v>
                </c:pt>
                <c:pt idx="1">
                  <c:v>169.15411462903998</c:v>
                </c:pt>
                <c:pt idx="2">
                  <c:v>166.49167243269994</c:v>
                </c:pt>
                <c:pt idx="3">
                  <c:v>151.04684032230386</c:v>
                </c:pt>
                <c:pt idx="4">
                  <c:v>141.62023251015876</c:v>
                </c:pt>
                <c:pt idx="5">
                  <c:v>144.83407149123605</c:v>
                </c:pt>
                <c:pt idx="6">
                  <c:v>142.01064998647843</c:v>
                </c:pt>
                <c:pt idx="7">
                  <c:v>132.81430379226981</c:v>
                </c:pt>
                <c:pt idx="8">
                  <c:v>135.13874269963713</c:v>
                </c:pt>
                <c:pt idx="9">
                  <c:v>119.66392917441004</c:v>
                </c:pt>
                <c:pt idx="10">
                  <c:v>116.72381043065118</c:v>
                </c:pt>
                <c:pt idx="11">
                  <c:v>122.57902023724439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4B-4E5E-9F40-B8FE16DFA2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451488"/>
        <c:axId val="743448576"/>
      </c:lineChart>
      <c:dateAx>
        <c:axId val="75525876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352"/>
        <c:crosses val="autoZero"/>
        <c:auto val="1"/>
        <c:lblOffset val="100"/>
        <c:baseTimeUnit val="months"/>
      </c:dateAx>
      <c:valAx>
        <c:axId val="755258352"/>
        <c:scaling>
          <c:orientation val="minMax"/>
          <c:min val="0"/>
        </c:scaling>
        <c:delete val="0"/>
        <c:axPos val="l"/>
        <c:numFmt formatCode="_-&quot;R$&quot;\ * #,##0_-;\-&quot;R$&quot;\ * #,##0_-;_-&quot;R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768"/>
        <c:crosses val="autoZero"/>
        <c:crossBetween val="between"/>
      </c:valAx>
      <c:valAx>
        <c:axId val="743448576"/>
        <c:scaling>
          <c:orientation val="minMax"/>
          <c:min val="0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43451488"/>
        <c:crosses val="max"/>
        <c:crossBetween val="between"/>
      </c:valAx>
      <c:dateAx>
        <c:axId val="743451488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743448576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="1"/>
              <a:t>Cobertura MP's - Curva 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'Cobertura Estoques x Política'!$C$4</c:f>
              <c:strCache>
                <c:ptCount val="1"/>
                <c:pt idx="0">
                  <c:v>Estoque Fecham R$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'Cobertura Estoques x Política'!$D$3:$O$3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 x Política'!$D$38:$O$38</c:f>
              <c:numCache>
                <c:formatCode>_-"R$"\ * #,##0_-;\-"R$"\ * #,##0_-;_-"R$"\ * "-"??_-;_-@_-</c:formatCode>
                <c:ptCount val="12"/>
                <c:pt idx="0">
                  <c:v>22814484.854441404</c:v>
                </c:pt>
                <c:pt idx="1">
                  <c:v>23010193.238985132</c:v>
                </c:pt>
                <c:pt idx="2">
                  <c:v>22685255.300329428</c:v>
                </c:pt>
                <c:pt idx="3">
                  <c:v>22907367.20412305</c:v>
                </c:pt>
                <c:pt idx="4">
                  <c:v>23564761.192960277</c:v>
                </c:pt>
                <c:pt idx="5">
                  <c:v>23797887.7836699</c:v>
                </c:pt>
                <c:pt idx="6">
                  <c:v>24885286.114847533</c:v>
                </c:pt>
                <c:pt idx="7">
                  <c:v>25934715.755006652</c:v>
                </c:pt>
                <c:pt idx="8">
                  <c:v>25640004.953953847</c:v>
                </c:pt>
                <c:pt idx="9">
                  <c:v>24488699.52699136</c:v>
                </c:pt>
                <c:pt idx="10">
                  <c:v>28325455.163340855</c:v>
                </c:pt>
                <c:pt idx="11">
                  <c:v>26587943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EC-45BF-A81C-E7D81CAEB782}"/>
            </c:ext>
          </c:extLst>
        </c:ser>
        <c:ser>
          <c:idx val="1"/>
          <c:order val="1"/>
          <c:tx>
            <c:strRef>
              <c:f>'Cobertura Estoques x Política'!$C$5</c:f>
              <c:strCache>
                <c:ptCount val="1"/>
                <c:pt idx="0">
                  <c:v>Política R$</c:v>
                </c:pt>
              </c:strCache>
            </c:strRef>
          </c:tx>
          <c:spPr>
            <a:gradFill flip="none" rotWithShape="1">
              <a:gsLst>
                <a:gs pos="0">
                  <a:srgbClr val="C00000">
                    <a:shade val="30000"/>
                    <a:satMod val="115000"/>
                  </a:srgbClr>
                </a:gs>
                <a:gs pos="50000">
                  <a:srgbClr val="C00000">
                    <a:shade val="67500"/>
                    <a:satMod val="115000"/>
                  </a:srgbClr>
                </a:gs>
                <a:gs pos="100000">
                  <a:srgbClr val="C00000">
                    <a:shade val="100000"/>
                    <a:satMod val="115000"/>
                  </a:srgb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'Cobertura Estoques x Política'!$D$3:$O$3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 x Política'!$D$39:$O$39</c:f>
              <c:numCache>
                <c:formatCode>_-"R$"\ * #,##0_-;\-"R$"\ * #,##0_-;_-"R$"\ * "-"??_-;_-@_-</c:formatCode>
                <c:ptCount val="12"/>
                <c:pt idx="0">
                  <c:v>15126547.665834351</c:v>
                </c:pt>
                <c:pt idx="1">
                  <c:v>15126547.665834351</c:v>
                </c:pt>
                <c:pt idx="2">
                  <c:v>15126547.665834351</c:v>
                </c:pt>
                <c:pt idx="3">
                  <c:v>15126547.665834351</c:v>
                </c:pt>
                <c:pt idx="4">
                  <c:v>15126547.665834351</c:v>
                </c:pt>
                <c:pt idx="5">
                  <c:v>15126547.665834351</c:v>
                </c:pt>
                <c:pt idx="6">
                  <c:v>15126547.665834351</c:v>
                </c:pt>
                <c:pt idx="7">
                  <c:v>15126547.665834351</c:v>
                </c:pt>
                <c:pt idx="8">
                  <c:v>15126547.665834351</c:v>
                </c:pt>
                <c:pt idx="9">
                  <c:v>15126547.665834351</c:v>
                </c:pt>
                <c:pt idx="10">
                  <c:v>15126547.665834351</c:v>
                </c:pt>
                <c:pt idx="11">
                  <c:v>15126547.665834351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EC-45BF-A81C-E7D81CAEB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29"/>
        <c:axId val="755258768"/>
        <c:axId val="755258352"/>
      </c:barChart>
      <c:lineChart>
        <c:grouping val="standard"/>
        <c:varyColors val="0"/>
        <c:ser>
          <c:idx val="2"/>
          <c:order val="2"/>
          <c:tx>
            <c:strRef>
              <c:f>'Cobertura Estoques x Política'!$C$8</c:f>
              <c:strCache>
                <c:ptCount val="1"/>
                <c:pt idx="0">
                  <c:v>Cobertura (dias)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>
                    <a:alpha val="90000"/>
                  </a:srgb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'Cobertura Estoques x Política'!$H$3:$I$3</c:f>
              <c:numCache>
                <c:formatCode>mmm\-yy</c:formatCode>
                <c:ptCount val="2"/>
                <c:pt idx="0">
                  <c:v>45047</c:v>
                </c:pt>
                <c:pt idx="1">
                  <c:v>45078</c:v>
                </c:pt>
              </c:numCache>
            </c:numRef>
          </c:cat>
          <c:val>
            <c:numRef>
              <c:f>'Cobertura Estoques x Política'!$D$42:$O$42</c:f>
              <c:numCache>
                <c:formatCode>#,##0</c:formatCode>
                <c:ptCount val="12"/>
                <c:pt idx="0">
                  <c:v>160.16745738769404</c:v>
                </c:pt>
                <c:pt idx="1">
                  <c:v>169.47324601692796</c:v>
                </c:pt>
                <c:pt idx="2">
                  <c:v>159.26021055597644</c:v>
                </c:pt>
                <c:pt idx="3">
                  <c:v>160.81953127319346</c:v>
                </c:pt>
                <c:pt idx="4">
                  <c:v>154.58237382932276</c:v>
                </c:pt>
                <c:pt idx="5">
                  <c:v>171.07476094038071</c:v>
                </c:pt>
                <c:pt idx="6">
                  <c:v>174.70536936557122</c:v>
                </c:pt>
                <c:pt idx="7">
                  <c:v>147.54514430564345</c:v>
                </c:pt>
                <c:pt idx="8">
                  <c:v>154.66770311158623</c:v>
                </c:pt>
                <c:pt idx="9">
                  <c:v>167.98995674431376</c:v>
                </c:pt>
                <c:pt idx="10">
                  <c:v>198.85682985203283</c:v>
                </c:pt>
                <c:pt idx="11">
                  <c:v>186.65875011637223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EC-45BF-A81C-E7D81CAEB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451488"/>
        <c:axId val="743448576"/>
      </c:lineChart>
      <c:dateAx>
        <c:axId val="75525876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352"/>
        <c:crosses val="autoZero"/>
        <c:auto val="1"/>
        <c:lblOffset val="100"/>
        <c:baseTimeUnit val="months"/>
      </c:dateAx>
      <c:valAx>
        <c:axId val="755258352"/>
        <c:scaling>
          <c:orientation val="minMax"/>
        </c:scaling>
        <c:delete val="0"/>
        <c:axPos val="l"/>
        <c:numFmt formatCode="_-&quot;R$&quot;\ * #,##0_-;\-&quot;R$&quot;\ * #,##0_-;_-&quot;R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768"/>
        <c:crosses val="autoZero"/>
        <c:crossBetween val="between"/>
      </c:valAx>
      <c:valAx>
        <c:axId val="743448576"/>
        <c:scaling>
          <c:orientation val="minMax"/>
          <c:min val="0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43451488"/>
        <c:crosses val="max"/>
        <c:crossBetween val="between"/>
      </c:valAx>
      <c:dateAx>
        <c:axId val="743451488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743448576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="1"/>
              <a:t>Cobertura</a:t>
            </a:r>
            <a:r>
              <a:rPr lang="pt-BR" b="1" baseline="0"/>
              <a:t> </a:t>
            </a:r>
            <a:r>
              <a:rPr lang="pt-BR" b="1"/>
              <a:t>MP's - Total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'Cobertura Estoques x Política'!$C$4</c:f>
              <c:strCache>
                <c:ptCount val="1"/>
                <c:pt idx="0">
                  <c:v>Estoque Fecham R$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'Cobertura Estoques x Política'!$D$3:$O$3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 x Política'!$D$56:$O$56</c:f>
              <c:numCache>
                <c:formatCode>_-"R$"\ * #,##0_-;\-"R$"\ * #,##0_-;_-"R$"\ * "-"??_-;_-@_-</c:formatCode>
                <c:ptCount val="12"/>
                <c:pt idx="0">
                  <c:v>393459017.91072589</c:v>
                </c:pt>
                <c:pt idx="1">
                  <c:v>376609440.35079247</c:v>
                </c:pt>
                <c:pt idx="2">
                  <c:v>377288517.38063359</c:v>
                </c:pt>
                <c:pt idx="3">
                  <c:v>352259821.4263159</c:v>
                </c:pt>
                <c:pt idx="4">
                  <c:v>346910923.02118379</c:v>
                </c:pt>
                <c:pt idx="5">
                  <c:v>347143938.31352085</c:v>
                </c:pt>
                <c:pt idx="6">
                  <c:v>348826028.21925271</c:v>
                </c:pt>
                <c:pt idx="7">
                  <c:v>339355081.87221962</c:v>
                </c:pt>
                <c:pt idx="8">
                  <c:v>338040908.87528658</c:v>
                </c:pt>
                <c:pt idx="9">
                  <c:v>301112626.05166304</c:v>
                </c:pt>
                <c:pt idx="10">
                  <c:v>285505360.70324594</c:v>
                </c:pt>
                <c:pt idx="11">
                  <c:v>288911853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33-4D81-BB62-A60D296BC25E}"/>
            </c:ext>
          </c:extLst>
        </c:ser>
        <c:ser>
          <c:idx val="1"/>
          <c:order val="1"/>
          <c:tx>
            <c:strRef>
              <c:f>'Cobertura Estoques x Política'!$C$5</c:f>
              <c:strCache>
                <c:ptCount val="1"/>
                <c:pt idx="0">
                  <c:v>Política R$</c:v>
                </c:pt>
              </c:strCache>
            </c:strRef>
          </c:tx>
          <c:spPr>
            <a:gradFill flip="none" rotWithShape="1">
              <a:gsLst>
                <a:gs pos="0">
                  <a:srgbClr val="C00000">
                    <a:shade val="30000"/>
                    <a:satMod val="115000"/>
                  </a:srgbClr>
                </a:gs>
                <a:gs pos="50000">
                  <a:srgbClr val="C00000">
                    <a:shade val="67500"/>
                    <a:satMod val="115000"/>
                  </a:srgbClr>
                </a:gs>
                <a:gs pos="100000">
                  <a:srgbClr val="C00000">
                    <a:shade val="100000"/>
                    <a:satMod val="115000"/>
                  </a:srgb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'Cobertura Estoques x Política'!$D$3:$O$3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 x Política'!$D$57:$O$57</c:f>
              <c:numCache>
                <c:formatCode>_-"R$"\ * #,##0_-;\-"R$"\ * #,##0_-;_-"R$"\ * "-"??_-;_-@_-</c:formatCode>
                <c:ptCount val="12"/>
                <c:pt idx="0">
                  <c:v>327541836.95037109</c:v>
                </c:pt>
                <c:pt idx="1">
                  <c:v>327541836.95037109</c:v>
                </c:pt>
                <c:pt idx="2">
                  <c:v>327541836.95037109</c:v>
                </c:pt>
                <c:pt idx="3">
                  <c:v>327541836.95037109</c:v>
                </c:pt>
                <c:pt idx="4">
                  <c:v>327541836.95037109</c:v>
                </c:pt>
                <c:pt idx="5">
                  <c:v>327541836.95037109</c:v>
                </c:pt>
                <c:pt idx="6">
                  <c:v>327541836.95037109</c:v>
                </c:pt>
                <c:pt idx="7">
                  <c:v>327541836.95037109</c:v>
                </c:pt>
                <c:pt idx="8">
                  <c:v>327541836.95037109</c:v>
                </c:pt>
                <c:pt idx="9">
                  <c:v>327541836.95037109</c:v>
                </c:pt>
                <c:pt idx="10">
                  <c:v>327541836.95037109</c:v>
                </c:pt>
                <c:pt idx="11">
                  <c:v>327541836.95037109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233-4D81-BB62-A60D296BC2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29"/>
        <c:axId val="755258768"/>
        <c:axId val="755258352"/>
      </c:barChart>
      <c:lineChart>
        <c:grouping val="standard"/>
        <c:varyColors val="0"/>
        <c:ser>
          <c:idx val="2"/>
          <c:order val="2"/>
          <c:tx>
            <c:strRef>
              <c:f>'Cobertura Estoques x Política'!$C$8</c:f>
              <c:strCache>
                <c:ptCount val="1"/>
                <c:pt idx="0">
                  <c:v>Cobertura (dias)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>
                    <a:alpha val="90000"/>
                  </a:srgb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'Cobertura Estoques x Política'!$H$3:$I$3</c:f>
              <c:numCache>
                <c:formatCode>mmm\-yy</c:formatCode>
                <c:ptCount val="2"/>
                <c:pt idx="0">
                  <c:v>45047</c:v>
                </c:pt>
                <c:pt idx="1">
                  <c:v>45078</c:v>
                </c:pt>
              </c:numCache>
            </c:numRef>
          </c:cat>
          <c:val>
            <c:numRef>
              <c:f>'Cobertura Estoques x Política'!$D$60:$O$60</c:f>
              <c:numCache>
                <c:formatCode>#,##0</c:formatCode>
                <c:ptCount val="12"/>
                <c:pt idx="0">
                  <c:v>176.39244674850286</c:v>
                </c:pt>
                <c:pt idx="1">
                  <c:v>174.57804344434047</c:v>
                </c:pt>
                <c:pt idx="2">
                  <c:v>168.89062964107291</c:v>
                </c:pt>
                <c:pt idx="3">
                  <c:v>158.63352090107918</c:v>
                </c:pt>
                <c:pt idx="4">
                  <c:v>146.13407772226384</c:v>
                </c:pt>
                <c:pt idx="5">
                  <c:v>151.33204904140158</c:v>
                </c:pt>
                <c:pt idx="6">
                  <c:v>147.35461872900788</c:v>
                </c:pt>
                <c:pt idx="7">
                  <c:v>134.10123387577036</c:v>
                </c:pt>
                <c:pt idx="8">
                  <c:v>137.75535208977007</c:v>
                </c:pt>
                <c:pt idx="9">
                  <c:v>127.1990408308763</c:v>
                </c:pt>
                <c:pt idx="10">
                  <c:v>127.99551374289784</c:v>
                </c:pt>
                <c:pt idx="11">
                  <c:v>133.55380544147178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233-4D81-BB62-A60D296BC2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451488"/>
        <c:axId val="743448576"/>
      </c:lineChart>
      <c:dateAx>
        <c:axId val="75525876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352"/>
        <c:crosses val="autoZero"/>
        <c:auto val="1"/>
        <c:lblOffset val="100"/>
        <c:baseTimeUnit val="months"/>
      </c:dateAx>
      <c:valAx>
        <c:axId val="755258352"/>
        <c:scaling>
          <c:orientation val="minMax"/>
        </c:scaling>
        <c:delete val="0"/>
        <c:axPos val="l"/>
        <c:numFmt formatCode="_-&quot;R$&quot;\ * #,##0_-;\-&quot;R$&quot;\ * #,##0_-;_-&quot;R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768"/>
        <c:crosses val="autoZero"/>
        <c:crossBetween val="between"/>
      </c:valAx>
      <c:valAx>
        <c:axId val="743448576"/>
        <c:scaling>
          <c:orientation val="minMax"/>
          <c:min val="0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43451488"/>
        <c:crosses val="max"/>
        <c:crossBetween val="between"/>
      </c:valAx>
      <c:dateAx>
        <c:axId val="743451488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743448576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="1"/>
              <a:t>Cobertura MP's - Curva 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5261042888416063"/>
          <c:y val="0.18783092411955968"/>
          <c:w val="0.78727762958047665"/>
          <c:h val="0.628792415873389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'Cobertura Estoques x Política'!$C$4</c:f>
              <c:strCache>
                <c:ptCount val="1"/>
                <c:pt idx="0">
                  <c:v>Estoque Fecham R$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'Cobertura Estoques x Política'!$D$3:$N$3</c:f>
              <c:numCache>
                <c:formatCode>mmm\-yy</c:formatCode>
                <c:ptCount val="11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</c:numCache>
            </c:numRef>
          </c:cat>
          <c:val>
            <c:numRef>
              <c:f>'Cobertura Estoques x Política'!$D$19:$N$19</c:f>
              <c:numCache>
                <c:formatCode>_-"R$"\ * #,##0_-;\-"R$"\ * #,##0_-;_-"R$"\ * "-"??_-;_-@_-</c:formatCode>
                <c:ptCount val="11"/>
                <c:pt idx="0">
                  <c:v>69417704.35753493</c:v>
                </c:pt>
                <c:pt idx="1">
                  <c:v>70109191.122876614</c:v>
                </c:pt>
                <c:pt idx="2">
                  <c:v>69470571.900090426</c:v>
                </c:pt>
                <c:pt idx="3">
                  <c:v>71677474.504583731</c:v>
                </c:pt>
                <c:pt idx="4">
                  <c:v>71838876.645413116</c:v>
                </c:pt>
                <c:pt idx="5">
                  <c:v>70959022.255691588</c:v>
                </c:pt>
                <c:pt idx="6">
                  <c:v>71266734.901288986</c:v>
                </c:pt>
                <c:pt idx="7">
                  <c:v>68697486.213723049</c:v>
                </c:pt>
                <c:pt idx="8">
                  <c:v>67899650.879478782</c:v>
                </c:pt>
                <c:pt idx="9">
                  <c:v>64109447.290180326</c:v>
                </c:pt>
                <c:pt idx="10">
                  <c:v>57668451.806988977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02-40C3-8A29-7476F3A8A34B}"/>
            </c:ext>
          </c:extLst>
        </c:ser>
        <c:ser>
          <c:idx val="1"/>
          <c:order val="1"/>
          <c:tx>
            <c:strRef>
              <c:f>'Cobertura Estoques x Política'!$C$5</c:f>
              <c:strCache>
                <c:ptCount val="1"/>
                <c:pt idx="0">
                  <c:v>Política R$</c:v>
                </c:pt>
              </c:strCache>
            </c:strRef>
          </c:tx>
          <c:spPr>
            <a:gradFill flip="none" rotWithShape="1">
              <a:gsLst>
                <a:gs pos="0">
                  <a:srgbClr val="C00000">
                    <a:shade val="30000"/>
                    <a:satMod val="115000"/>
                  </a:srgbClr>
                </a:gs>
                <a:gs pos="50000">
                  <a:srgbClr val="C00000">
                    <a:shade val="67500"/>
                    <a:satMod val="115000"/>
                  </a:srgbClr>
                </a:gs>
                <a:gs pos="100000">
                  <a:srgbClr val="C00000">
                    <a:shade val="100000"/>
                    <a:satMod val="115000"/>
                  </a:srgb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'Cobertura Estoques x Política'!$D$3:$N$3</c:f>
              <c:numCache>
                <c:formatCode>mmm\-yy</c:formatCode>
                <c:ptCount val="11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</c:numCache>
            </c:numRef>
          </c:cat>
          <c:val>
            <c:numRef>
              <c:f>'Cobertura Estoques x Política'!$D$20:$N$20</c:f>
              <c:numCache>
                <c:formatCode>_-"R$"\ * #,##0_-;\-"R$"\ * #,##0_-;_-"R$"\ * "-"??_-;_-@_-</c:formatCode>
                <c:ptCount val="11"/>
                <c:pt idx="0">
                  <c:v>55938144.78033933</c:v>
                </c:pt>
                <c:pt idx="1">
                  <c:v>55938144.78033933</c:v>
                </c:pt>
                <c:pt idx="2">
                  <c:v>55938144.78033933</c:v>
                </c:pt>
                <c:pt idx="3">
                  <c:v>55938144.78033933</c:v>
                </c:pt>
                <c:pt idx="4">
                  <c:v>55938144.78033933</c:v>
                </c:pt>
                <c:pt idx="5">
                  <c:v>55938144.78033933</c:v>
                </c:pt>
                <c:pt idx="6">
                  <c:v>55938144.78033933</c:v>
                </c:pt>
                <c:pt idx="7">
                  <c:v>55938144.78033933</c:v>
                </c:pt>
                <c:pt idx="8">
                  <c:v>55938144.78033933</c:v>
                </c:pt>
                <c:pt idx="9">
                  <c:v>55938144.78033933</c:v>
                </c:pt>
                <c:pt idx="10">
                  <c:v>55938144.78033933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02-40C3-8A29-7476F3A8A3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29"/>
        <c:axId val="755258768"/>
        <c:axId val="755258352"/>
      </c:barChart>
      <c:lineChart>
        <c:grouping val="standard"/>
        <c:varyColors val="0"/>
        <c:ser>
          <c:idx val="2"/>
          <c:order val="2"/>
          <c:tx>
            <c:strRef>
              <c:f>'Cobertura Estoques x Política'!$C$8</c:f>
              <c:strCache>
                <c:ptCount val="1"/>
                <c:pt idx="0">
                  <c:v>Cobertura (dias)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>
                    <a:alpha val="90000"/>
                  </a:srgb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'Cobertura Estoques x Política'!$D$3:$I$3</c:f>
              <c:numCache>
                <c:formatCode>mmm\-yy</c:formatCode>
                <c:ptCount val="6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</c:numCache>
            </c:numRef>
          </c:cat>
          <c:val>
            <c:numRef>
              <c:f>'Cobertura Estoques x Política'!$D$23:$N$23</c:f>
              <c:numCache>
                <c:formatCode>#,##0</c:formatCode>
                <c:ptCount val="11"/>
                <c:pt idx="0">
                  <c:v>183.21509192210328</c:v>
                </c:pt>
                <c:pt idx="1">
                  <c:v>202.88980296693089</c:v>
                </c:pt>
                <c:pt idx="2">
                  <c:v>183.35462594672489</c:v>
                </c:pt>
                <c:pt idx="3">
                  <c:v>192.56764337523992</c:v>
                </c:pt>
                <c:pt idx="4">
                  <c:v>161.23529158907513</c:v>
                </c:pt>
                <c:pt idx="5">
                  <c:v>172.13883428768256</c:v>
                </c:pt>
                <c:pt idx="6">
                  <c:v>159.95117572797298</c:v>
                </c:pt>
                <c:pt idx="7">
                  <c:v>134.11722233181018</c:v>
                </c:pt>
                <c:pt idx="8">
                  <c:v>141.78655442710581</c:v>
                </c:pt>
                <c:pt idx="9">
                  <c:v>143.88734777225474</c:v>
                </c:pt>
                <c:pt idx="10">
                  <c:v>152.20512975197536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02-40C3-8A29-7476F3A8A3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451488"/>
        <c:axId val="743448576"/>
      </c:lineChart>
      <c:dateAx>
        <c:axId val="75525876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352"/>
        <c:crosses val="autoZero"/>
        <c:auto val="1"/>
        <c:lblOffset val="100"/>
        <c:baseTimeUnit val="months"/>
      </c:dateAx>
      <c:valAx>
        <c:axId val="755258352"/>
        <c:scaling>
          <c:orientation val="minMax"/>
        </c:scaling>
        <c:delete val="0"/>
        <c:axPos val="l"/>
        <c:numFmt formatCode="_-&quot;R$&quot;\ * #,##0_-;\-&quot;R$&quot;\ * #,##0_-;_-&quot;R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768"/>
        <c:crosses val="autoZero"/>
        <c:crossBetween val="between"/>
      </c:valAx>
      <c:valAx>
        <c:axId val="743448576"/>
        <c:scaling>
          <c:orientation val="minMax"/>
          <c:min val="0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43451488"/>
        <c:crosses val="max"/>
        <c:crossBetween val="between"/>
      </c:valAx>
      <c:dateAx>
        <c:axId val="743451488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743448576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727101185522542"/>
          <c:y val="4.1235619042867794E-2"/>
          <c:w val="0.81143591807121673"/>
          <c:h val="0.7291925129077174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'Gráfico_Inv. Health'!$C$5</c:f>
              <c:strCache>
                <c:ptCount val="1"/>
                <c:pt idx="0">
                  <c:v>Falta Estoque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-9.82700220333769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EC5-47BF-A4B3-925DCE0FDCEB}"/>
                </c:ext>
              </c:extLst>
            </c:dLbl>
            <c:dLbl>
              <c:idx val="1"/>
              <c:layout>
                <c:manualLayout>
                  <c:x val="1.6583747927030293E-3"/>
                  <c:y val="-0.103286384976525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EC5-47BF-A4B3-925DCE0FDCEB}"/>
                </c:ext>
              </c:extLst>
            </c:dLbl>
            <c:dLbl>
              <c:idx val="2"/>
              <c:layout>
                <c:manualLayout>
                  <c:x val="0"/>
                  <c:y val="-9.70263576207903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EC5-47BF-A4B3-925DCE0FDC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'Gráfico_Inv. Health'!$D$4:$F$4</c:f>
              <c:strCache>
                <c:ptCount val="3"/>
                <c:pt idx="0">
                  <c:v>Outubro</c:v>
                </c:pt>
                <c:pt idx="1">
                  <c:v>Novembro</c:v>
                </c:pt>
                <c:pt idx="2">
                  <c:v>Dezembro</c:v>
                </c:pt>
              </c:strCache>
            </c:strRef>
          </c:cat>
          <c:val>
            <c:numRef>
              <c:f>'Gráfico_Inv. Health'!$D$5:$F$5</c:f>
              <c:numCache>
                <c:formatCode>_-"R$"\ * #,##0_-;\-"R$"\ * #,##0_-;_-"R$"\ * "-"??_-;_-@_-</c:formatCode>
                <c:ptCount val="3"/>
                <c:pt idx="0">
                  <c:v>-11093780.215798635</c:v>
                </c:pt>
                <c:pt idx="1">
                  <c:v>-10406985.466087669</c:v>
                </c:pt>
                <c:pt idx="2">
                  <c:v>-9744484.0986340567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EC5-47BF-A4B3-925DCE0FDCEB}"/>
            </c:ext>
          </c:extLst>
        </c:ser>
        <c:ser>
          <c:idx val="1"/>
          <c:order val="1"/>
          <c:tx>
            <c:strRef>
              <c:f>'Gráfico_Inv. Health'!$C$6</c:f>
              <c:strCache>
                <c:ptCount val="1"/>
                <c:pt idx="0">
                  <c:v>Regular</c:v>
                </c:pt>
              </c:strCache>
            </c:strRef>
          </c:tx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'Gráfico_Inv. Health'!$D$4:$F$4</c:f>
              <c:strCache>
                <c:ptCount val="3"/>
                <c:pt idx="0">
                  <c:v>Outubro</c:v>
                </c:pt>
                <c:pt idx="1">
                  <c:v>Novembro</c:v>
                </c:pt>
                <c:pt idx="2">
                  <c:v>Dezembro</c:v>
                </c:pt>
              </c:strCache>
            </c:strRef>
          </c:cat>
          <c:val>
            <c:numRef>
              <c:f>'Gráfico_Inv. Health'!$D$6:$F$6</c:f>
              <c:numCache>
                <c:formatCode>_-"R$"\ * #,##0_-;\-"R$"\ * #,##0_-;_-"R$"\ * "-"??_-;_-@_-</c:formatCode>
                <c:ptCount val="3"/>
                <c:pt idx="0">
                  <c:v>17072423.06439938</c:v>
                </c:pt>
                <c:pt idx="1">
                  <c:v>17759217.814110346</c:v>
                </c:pt>
                <c:pt idx="2">
                  <c:v>18421719.181563959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EC5-47BF-A4B3-925DCE0FDCEB}"/>
            </c:ext>
          </c:extLst>
        </c:ser>
        <c:ser>
          <c:idx val="2"/>
          <c:order val="2"/>
          <c:tx>
            <c:strRef>
              <c:f>'Gráfico_Inv. Health'!$C$7</c:f>
              <c:strCache>
                <c:ptCount val="1"/>
                <c:pt idx="0">
                  <c:v>Slow Moving</c:v>
                </c:pt>
              </c:strCache>
            </c:strRef>
          </c:tx>
          <c:spPr>
            <a:gradFill flip="none" rotWithShape="1">
              <a:gsLst>
                <a:gs pos="0">
                  <a:srgbClr val="FFFF00">
                    <a:shade val="30000"/>
                    <a:satMod val="115000"/>
                  </a:srgbClr>
                </a:gs>
                <a:gs pos="50000">
                  <a:srgbClr val="FFFF00">
                    <a:shade val="67500"/>
                    <a:satMod val="115000"/>
                  </a:srgbClr>
                </a:gs>
                <a:gs pos="100000">
                  <a:srgbClr val="FFFF00">
                    <a:shade val="100000"/>
                    <a:satMod val="115000"/>
                  </a:srgb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'Gráfico_Inv. Health'!$D$4:$F$4</c:f>
              <c:strCache>
                <c:ptCount val="3"/>
                <c:pt idx="0">
                  <c:v>Outubro</c:v>
                </c:pt>
                <c:pt idx="1">
                  <c:v>Novembro</c:v>
                </c:pt>
                <c:pt idx="2">
                  <c:v>Dezembro</c:v>
                </c:pt>
              </c:strCache>
            </c:strRef>
          </c:cat>
          <c:val>
            <c:numRef>
              <c:f>'Gráfico_Inv. Health'!$D$7:$F$7</c:f>
              <c:numCache>
                <c:formatCode>_-"R$"\ * #,##0_-;\-"R$"\ * #,##0_-;_-"R$"\ * "-"??_-;_-@_-</c:formatCode>
                <c:ptCount val="3"/>
                <c:pt idx="0">
                  <c:v>21457683.385600608</c:v>
                </c:pt>
                <c:pt idx="1">
                  <c:v>18622691.285889633</c:v>
                </c:pt>
                <c:pt idx="2">
                  <c:v>19957972.71843604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EC5-47BF-A4B3-925DCE0FDCEB}"/>
            </c:ext>
          </c:extLst>
        </c:ser>
        <c:ser>
          <c:idx val="3"/>
          <c:order val="3"/>
          <c:tx>
            <c:strRef>
              <c:f>'Gráfico_Inv. Health'!$C$8</c:f>
              <c:strCache>
                <c:ptCount val="1"/>
                <c:pt idx="0">
                  <c:v>No Moving</c:v>
                </c:pt>
              </c:strCache>
            </c:strRef>
          </c:tx>
          <c:spPr>
            <a:gradFill flip="none" rotWithShape="1">
              <a:gsLst>
                <a:gs pos="0">
                  <a:srgbClr val="FF0000">
                    <a:shade val="30000"/>
                    <a:satMod val="115000"/>
                  </a:srgbClr>
                </a:gs>
                <a:gs pos="50000">
                  <a:srgbClr val="FF0000">
                    <a:shade val="67500"/>
                    <a:satMod val="115000"/>
                  </a:srgbClr>
                </a:gs>
                <a:gs pos="100000">
                  <a:srgbClr val="FF0000">
                    <a:shade val="100000"/>
                    <a:satMod val="115000"/>
                  </a:srgb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'Gráfico_Inv. Health'!$D$4:$F$4</c:f>
              <c:strCache>
                <c:ptCount val="3"/>
                <c:pt idx="0">
                  <c:v>Outubro</c:v>
                </c:pt>
                <c:pt idx="1">
                  <c:v>Novembro</c:v>
                </c:pt>
                <c:pt idx="2">
                  <c:v>Dezembro</c:v>
                </c:pt>
              </c:strCache>
            </c:strRef>
          </c:cat>
          <c:val>
            <c:numRef>
              <c:f>'Gráfico_Inv. Health'!$D$8:$F$8</c:f>
              <c:numCache>
                <c:formatCode>_-"R$"\ * #,##0_-;\-"R$"\ * #,##0_-;_-"R$"\ * "-"??_-;_-@_-</c:formatCode>
                <c:ptCount val="3"/>
                <c:pt idx="0">
                  <c:v>3978.33</c:v>
                </c:pt>
                <c:pt idx="1">
                  <c:v>3978.33</c:v>
                </c:pt>
                <c:pt idx="2">
                  <c:v>3978.33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EC5-47BF-A4B3-925DCE0FDC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63342160"/>
        <c:axId val="263339984"/>
      </c:barChart>
      <c:catAx>
        <c:axId val="263342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63339984"/>
        <c:crosses val="autoZero"/>
        <c:auto val="1"/>
        <c:lblAlgn val="ctr"/>
        <c:lblOffset val="100"/>
        <c:noMultiLvlLbl val="0"/>
      </c:catAx>
      <c:valAx>
        <c:axId val="263339984"/>
        <c:scaling>
          <c:orientation val="minMax"/>
        </c:scaling>
        <c:delete val="0"/>
        <c:axPos val="l"/>
        <c:numFmt formatCode="_-&quot;R$&quot;\ * #,##0_-;\-&quot;R$&quot;\ * #,##0_-;_-&quot;R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63342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292356748089417"/>
          <c:y val="0.86448649047074233"/>
          <c:w val="0.78377443673199387"/>
          <c:h val="8.34495047093472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="1"/>
              <a:t>GIRO MP Importada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5846370899169951"/>
          <c:y val="0.16533558305211851"/>
          <c:w val="0.77758573682206722"/>
          <c:h val="0.5856967816062714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'Giro dos Estoques'!$C$4</c:f>
              <c:strCache>
                <c:ptCount val="1"/>
                <c:pt idx="0">
                  <c:v>Custo Estoque Médio R$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'Giro dos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'Giro dos Estoques'!$D$4:$O$4</c:f>
              <c:numCache>
                <c:formatCode>_-"R$"\ * #,##0_-;\-"R$"\ * #,##0_-;_-"R$"\ * "-"??_-;_-@_-</c:formatCode>
                <c:ptCount val="12"/>
                <c:pt idx="0">
                  <c:v>301226828.69874954</c:v>
                </c:pt>
                <c:pt idx="1">
                  <c:v>283490055.9889307</c:v>
                </c:pt>
                <c:pt idx="2">
                  <c:v>285132690.18021369</c:v>
                </c:pt>
                <c:pt idx="3">
                  <c:v>257674979.71760911</c:v>
                </c:pt>
                <c:pt idx="4">
                  <c:v>251507285.18281043</c:v>
                </c:pt>
                <c:pt idx="5">
                  <c:v>252387028.27415937</c:v>
                </c:pt>
                <c:pt idx="6">
                  <c:v>252674007.20311618</c:v>
                </c:pt>
                <c:pt idx="7">
                  <c:v>244722879.90348989</c:v>
                </c:pt>
                <c:pt idx="8">
                  <c:v>244501253.0418539</c:v>
                </c:pt>
                <c:pt idx="9">
                  <c:v>212514479.23449138</c:v>
                </c:pt>
                <c:pt idx="10">
                  <c:v>199511453.73291612</c:v>
                </c:pt>
                <c:pt idx="11">
                  <c:v>205433568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90-4F5A-8325-4894C6143EA2}"/>
            </c:ext>
          </c:extLst>
        </c:ser>
        <c:ser>
          <c:idx val="1"/>
          <c:order val="1"/>
          <c:tx>
            <c:strRef>
              <c:f>'Cobertura Estoques'!#REF!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'Giro dos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90-4F5A-8325-4894C6143E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29"/>
        <c:axId val="755258768"/>
        <c:axId val="755258352"/>
      </c:barChart>
      <c:lineChart>
        <c:grouping val="standard"/>
        <c:varyColors val="0"/>
        <c:ser>
          <c:idx val="2"/>
          <c:order val="2"/>
          <c:tx>
            <c:strRef>
              <c:f>'Giro dos Estoques'!$C$6</c:f>
              <c:strCache>
                <c:ptCount val="1"/>
                <c:pt idx="0">
                  <c:v>Giro Estoques (dias)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>
                    <a:alpha val="90000"/>
                  </a:srgb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'Giro dos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'Giro dos Estoques'!$D$6:$O$6</c:f>
              <c:numCache>
                <c:formatCode>#,##0.0</c:formatCode>
                <c:ptCount val="12"/>
                <c:pt idx="0">
                  <c:v>0.17022995394237281</c:v>
                </c:pt>
                <c:pt idx="1">
                  <c:v>0.17735306093966971</c:v>
                </c:pt>
                <c:pt idx="2">
                  <c:v>0.1801891924181778</c:v>
                </c:pt>
                <c:pt idx="3">
                  <c:v>0.19861388650028014</c:v>
                </c:pt>
                <c:pt idx="4">
                  <c:v>0.21183413886746744</c:v>
                </c:pt>
                <c:pt idx="5">
                  <c:v>0.20713358183689057</c:v>
                </c:pt>
                <c:pt idx="6">
                  <c:v>0.21125176177178584</c:v>
                </c:pt>
                <c:pt idx="7">
                  <c:v>0.22587928516285374</c:v>
                </c:pt>
                <c:pt idx="8">
                  <c:v>0.22199407365124579</c:v>
                </c:pt>
                <c:pt idx="9">
                  <c:v>0.2507021138865918</c:v>
                </c:pt>
                <c:pt idx="10">
                  <c:v>0.25701696928257689</c:v>
                </c:pt>
                <c:pt idx="11">
                  <c:v>0.24474008636989258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90-4F5A-8325-4894C6143E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451488"/>
        <c:axId val="743448576"/>
      </c:lineChart>
      <c:dateAx>
        <c:axId val="75525876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352"/>
        <c:crosses val="autoZero"/>
        <c:auto val="1"/>
        <c:lblOffset val="100"/>
        <c:baseTimeUnit val="months"/>
      </c:dateAx>
      <c:valAx>
        <c:axId val="755258352"/>
        <c:scaling>
          <c:orientation val="minMax"/>
          <c:min val="0"/>
        </c:scaling>
        <c:delete val="0"/>
        <c:axPos val="l"/>
        <c:numFmt formatCode="_-&quot;R$&quot;\ * #,##0_-;\-&quot;R$&quot;\ * #,##0_-;_-&quot;R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768"/>
        <c:crosses val="autoZero"/>
        <c:crossBetween val="between"/>
      </c:valAx>
      <c:valAx>
        <c:axId val="743448576"/>
        <c:scaling>
          <c:orientation val="minMax"/>
          <c:min val="0"/>
        </c:scaling>
        <c:delete val="0"/>
        <c:axPos val="r"/>
        <c:numFmt formatCode="#,##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43451488"/>
        <c:crosses val="max"/>
        <c:crossBetween val="between"/>
      </c:valAx>
      <c:dateAx>
        <c:axId val="743451488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743448576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="1"/>
              <a:t>GIRO MP Local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'Giro dos Estoques'!$C$4</c:f>
              <c:strCache>
                <c:ptCount val="1"/>
                <c:pt idx="0">
                  <c:v>Custo Estoque Médio R$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'Giro dos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'Giro dos Estoques'!$D$18:$O$18</c:f>
              <c:numCache>
                <c:formatCode>_-"R$"\ * #,##0_-;\-"R$"\ * #,##0_-;_-"R$"\ * "-"??_-;_-@_-</c:formatCode>
                <c:ptCount val="12"/>
                <c:pt idx="0">
                  <c:v>4562896.9708882812</c:v>
                </c:pt>
                <c:pt idx="1">
                  <c:v>4602038.6477970267</c:v>
                </c:pt>
                <c:pt idx="2">
                  <c:v>4537051.060065886</c:v>
                </c:pt>
                <c:pt idx="3">
                  <c:v>4581473.4408246102</c:v>
                </c:pt>
                <c:pt idx="4">
                  <c:v>4712952.2385920556</c:v>
                </c:pt>
                <c:pt idx="5">
                  <c:v>4759577.5567339798</c:v>
                </c:pt>
                <c:pt idx="6">
                  <c:v>4977057.2229695069</c:v>
                </c:pt>
                <c:pt idx="7">
                  <c:v>5186943.1510013305</c:v>
                </c:pt>
                <c:pt idx="8">
                  <c:v>5128000.9907907695</c:v>
                </c:pt>
                <c:pt idx="9">
                  <c:v>4897739.905398272</c:v>
                </c:pt>
                <c:pt idx="10">
                  <c:v>5665091.0326681715</c:v>
                </c:pt>
                <c:pt idx="11">
                  <c:v>5317588.5999999996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8B-45E4-8723-6D07465013F5}"/>
            </c:ext>
          </c:extLst>
        </c:ser>
        <c:ser>
          <c:idx val="1"/>
          <c:order val="1"/>
          <c:tx>
            <c:strRef>
              <c:f>'Cobertura Estoques'!#REF!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'Giro dos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8B-45E4-8723-6D07465013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29"/>
        <c:axId val="755258768"/>
        <c:axId val="755258352"/>
      </c:barChart>
      <c:lineChart>
        <c:grouping val="standard"/>
        <c:varyColors val="0"/>
        <c:ser>
          <c:idx val="2"/>
          <c:order val="2"/>
          <c:tx>
            <c:strRef>
              <c:f>'Giro dos Estoques'!$C$6</c:f>
              <c:strCache>
                <c:ptCount val="1"/>
                <c:pt idx="0">
                  <c:v>Giro Estoques (dias)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>
                    <a:alpha val="90000"/>
                  </a:srgb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'Giro dos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'Giro dos Estoques'!$D$20:$O$20</c:f>
              <c:numCache>
                <c:formatCode>#,##0.0</c:formatCode>
                <c:ptCount val="12"/>
                <c:pt idx="0">
                  <c:v>0.93651983022316976</c:v>
                </c:pt>
                <c:pt idx="1">
                  <c:v>0.88509545621742036</c:v>
                </c:pt>
                <c:pt idx="2">
                  <c:v>0.9418548391738959</c:v>
                </c:pt>
                <c:pt idx="3">
                  <c:v>0.93272252948670953</c:v>
                </c:pt>
                <c:pt idx="4">
                  <c:v>0.97035642734803473</c:v>
                </c:pt>
                <c:pt idx="5">
                  <c:v>0.87680964261159933</c:v>
                </c:pt>
                <c:pt idx="6">
                  <c:v>0.85858837965148505</c:v>
                </c:pt>
                <c:pt idx="7">
                  <c:v>1.0166379971764523</c:v>
                </c:pt>
                <c:pt idx="8">
                  <c:v>0.96982108728789562</c:v>
                </c:pt>
                <c:pt idx="9">
                  <c:v>0.89291052219451994</c:v>
                </c:pt>
                <c:pt idx="10">
                  <c:v>0.75431153212898616</c:v>
                </c:pt>
                <c:pt idx="11">
                  <c:v>0.80360550955410681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98B-45E4-8723-6D07465013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451488"/>
        <c:axId val="743448576"/>
      </c:lineChart>
      <c:dateAx>
        <c:axId val="75525876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352"/>
        <c:crosses val="autoZero"/>
        <c:auto val="1"/>
        <c:lblOffset val="100"/>
        <c:baseTimeUnit val="months"/>
      </c:dateAx>
      <c:valAx>
        <c:axId val="755258352"/>
        <c:scaling>
          <c:orientation val="minMax"/>
        </c:scaling>
        <c:delete val="0"/>
        <c:axPos val="l"/>
        <c:numFmt formatCode="_-&quot;R$&quot;\ * #,##0_-;\-&quot;R$&quot;\ * #,##0_-;_-&quot;R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768"/>
        <c:crosses val="autoZero"/>
        <c:crossBetween val="between"/>
      </c:valAx>
      <c:valAx>
        <c:axId val="743448576"/>
        <c:scaling>
          <c:orientation val="minMax"/>
          <c:min val="0"/>
        </c:scaling>
        <c:delete val="0"/>
        <c:axPos val="r"/>
        <c:numFmt formatCode="#,##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43451488"/>
        <c:crosses val="max"/>
        <c:crossBetween val="between"/>
      </c:valAx>
      <c:dateAx>
        <c:axId val="743451488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743448576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="1"/>
              <a:t>GIRO Total MP's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'Giro dos Estoques'!$C$4</c:f>
              <c:strCache>
                <c:ptCount val="1"/>
                <c:pt idx="0">
                  <c:v>Custo Estoque Médio R$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  <a:ln>
              <a:noFill/>
            </a:ln>
            <a:effectLst/>
          </c:spPr>
          <c:invertIfNegative val="0"/>
          <c:cat>
            <c:numRef>
              <c:f>'Giro dos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'Giro dos Estoques'!$D$34:$O$34</c:f>
              <c:numCache>
                <c:formatCode>_-"R$"\ * #,##0_-;\-"R$"\ * #,##0_-;_-"R$"\ * "-"??_-;_-@_-</c:formatCode>
                <c:ptCount val="12"/>
                <c:pt idx="0">
                  <c:v>305789725.6696378</c:v>
                </c:pt>
                <c:pt idx="1">
                  <c:v>288092094.63672775</c:v>
                </c:pt>
                <c:pt idx="2">
                  <c:v>289669741.24027956</c:v>
                </c:pt>
                <c:pt idx="3">
                  <c:v>262256453.15843371</c:v>
                </c:pt>
                <c:pt idx="4">
                  <c:v>256220237.42140248</c:v>
                </c:pt>
                <c:pt idx="5">
                  <c:v>257146605.83089334</c:v>
                </c:pt>
                <c:pt idx="6">
                  <c:v>257651064.42608568</c:v>
                </c:pt>
                <c:pt idx="7">
                  <c:v>249909823.05449122</c:v>
                </c:pt>
                <c:pt idx="8">
                  <c:v>249629254.03264469</c:v>
                </c:pt>
                <c:pt idx="9">
                  <c:v>217412219.13988966</c:v>
                </c:pt>
                <c:pt idx="10">
                  <c:v>205176544.76558429</c:v>
                </c:pt>
                <c:pt idx="11">
                  <c:v>210751156.59999999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B8-4147-B29C-364F86EF4FA9}"/>
            </c:ext>
          </c:extLst>
        </c:ser>
        <c:ser>
          <c:idx val="1"/>
          <c:order val="1"/>
          <c:tx>
            <c:strRef>
              <c:f>'Cobertura Estoques'!#REF!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'Giro dos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'Cobertura Estoques'!#REF!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B8-4147-B29C-364F86EF4F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21"/>
        <c:overlap val="-29"/>
        <c:axId val="755258768"/>
        <c:axId val="755258352"/>
      </c:barChart>
      <c:lineChart>
        <c:grouping val="standard"/>
        <c:varyColors val="0"/>
        <c:ser>
          <c:idx val="2"/>
          <c:order val="2"/>
          <c:tx>
            <c:strRef>
              <c:f>'Giro dos Estoques'!$C$6</c:f>
              <c:strCache>
                <c:ptCount val="1"/>
                <c:pt idx="0">
                  <c:v>Giro Estoques (dias)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>
                    <a:alpha val="90000"/>
                  </a:srgb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'Giro dos Estoques'!$D$3:$O$3</c:f>
              <c:numCache>
                <c:formatCode>mmm\-yy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'Giro dos Estoques'!$D$36:$O$36</c:f>
              <c:numCache>
                <c:formatCode>#,##0.0</c:formatCode>
                <c:ptCount val="12"/>
                <c:pt idx="0">
                  <c:v>0.18166428760955913</c:v>
                </c:pt>
                <c:pt idx="1">
                  <c:v>0.18865867437505279</c:v>
                </c:pt>
                <c:pt idx="2">
                  <c:v>0.19211904023463408</c:v>
                </c:pt>
                <c:pt idx="3">
                  <c:v>0.2114383535820884</c:v>
                </c:pt>
                <c:pt idx="4">
                  <c:v>0.22578650794453178</c:v>
                </c:pt>
                <c:pt idx="5">
                  <c:v>0.21952874893950997</c:v>
                </c:pt>
                <c:pt idx="6">
                  <c:v>0.22375639239261172</c:v>
                </c:pt>
                <c:pt idx="7">
                  <c:v>0.24229168718547947</c:v>
                </c:pt>
                <c:pt idx="8">
                  <c:v>0.2373562862321773</c:v>
                </c:pt>
                <c:pt idx="9">
                  <c:v>0.26516942286028022</c:v>
                </c:pt>
                <c:pt idx="10">
                  <c:v>0.27074767603463046</c:v>
                </c:pt>
                <c:pt idx="11">
                  <c:v>0.2588411544314026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B8-4147-B29C-364F86EF4F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451488"/>
        <c:axId val="743448576"/>
      </c:lineChart>
      <c:dateAx>
        <c:axId val="75525876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352"/>
        <c:crosses val="autoZero"/>
        <c:auto val="1"/>
        <c:lblOffset val="100"/>
        <c:baseTimeUnit val="months"/>
      </c:dateAx>
      <c:valAx>
        <c:axId val="755258352"/>
        <c:scaling>
          <c:orientation val="minMax"/>
        </c:scaling>
        <c:delete val="0"/>
        <c:axPos val="l"/>
        <c:numFmt formatCode="_-&quot;R$&quot;\ * #,##0_-;\-&quot;R$&quot;\ * #,##0_-;_-&quot;R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55258768"/>
        <c:crosses val="autoZero"/>
        <c:crossBetween val="between"/>
      </c:valAx>
      <c:valAx>
        <c:axId val="743448576"/>
        <c:scaling>
          <c:orientation val="minMax"/>
          <c:min val="0"/>
        </c:scaling>
        <c:delete val="0"/>
        <c:axPos val="r"/>
        <c:numFmt formatCode="#,##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43451488"/>
        <c:crosses val="max"/>
        <c:crossBetween val="between"/>
      </c:valAx>
      <c:dateAx>
        <c:axId val="743451488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743448576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b="1"/>
              <a:t>Aging Stock -  MP</a:t>
            </a:r>
          </a:p>
        </c:rich>
      </c:tx>
      <c:layout>
        <c:manualLayout>
          <c:xMode val="edge"/>
          <c:yMode val="edge"/>
          <c:x val="0.34716666666666668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'Gráfico Aging'!$D$2</c:f>
              <c:strCache>
                <c:ptCount val="1"/>
                <c:pt idx="0">
                  <c:v>Valor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rgbClr val="FF0000">
                      <a:shade val="30000"/>
                      <a:satMod val="115000"/>
                    </a:srgbClr>
                  </a:gs>
                  <a:gs pos="50000">
                    <a:srgbClr val="FF0000">
                      <a:shade val="67500"/>
                      <a:satMod val="115000"/>
                    </a:srgbClr>
                  </a:gs>
                  <a:gs pos="100000">
                    <a:srgbClr val="FF0000">
                      <a:shade val="100000"/>
                      <a:satMod val="115000"/>
                    </a:srgbClr>
                  </a:gs>
                </a:gsLst>
                <a:path path="circle">
                  <a:fillToRect l="50000" t="50000" r="50000" b="50000"/>
                </a:path>
                <a:tileRect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10A-41B8-BB41-9AE6C603D8B2}"/>
              </c:ext>
            </c:extLst>
          </c:dPt>
          <c:dPt>
            <c:idx val="1"/>
            <c:invertIfNegative val="0"/>
            <c:bubble3D val="0"/>
            <c:spPr>
              <a:gradFill flip="none" rotWithShape="1">
                <a:gsLst>
                  <a:gs pos="0">
                    <a:srgbClr val="FFFF00">
                      <a:shade val="30000"/>
                      <a:satMod val="115000"/>
                    </a:srgbClr>
                  </a:gs>
                  <a:gs pos="50000">
                    <a:srgbClr val="FFFF00">
                      <a:shade val="67500"/>
                      <a:satMod val="115000"/>
                    </a:srgbClr>
                  </a:gs>
                  <a:gs pos="100000">
                    <a:srgbClr val="FFFF00">
                      <a:shade val="100000"/>
                      <a:satMod val="115000"/>
                    </a:srgbClr>
                  </a:gs>
                </a:gsLst>
                <a:path path="circle">
                  <a:fillToRect l="50000" t="50000" r="50000" b="50000"/>
                </a:path>
                <a:tileRect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10A-41B8-BB41-9AE6C603D8B2}"/>
              </c:ext>
            </c:extLst>
          </c:dPt>
          <c:dPt>
            <c:idx val="2"/>
            <c:invertIfNegative val="0"/>
            <c:bubble3D val="0"/>
            <c:spPr>
              <a:gradFill flip="none" rotWithShape="1">
                <a:gsLst>
                  <a:gs pos="0">
                    <a:srgbClr val="FFFF00">
                      <a:shade val="30000"/>
                      <a:satMod val="115000"/>
                    </a:srgbClr>
                  </a:gs>
                  <a:gs pos="50000">
                    <a:srgbClr val="FFFF00">
                      <a:shade val="67500"/>
                      <a:satMod val="115000"/>
                    </a:srgbClr>
                  </a:gs>
                  <a:gs pos="100000">
                    <a:srgbClr val="FFFF00">
                      <a:shade val="100000"/>
                      <a:satMod val="115000"/>
                    </a:srgbClr>
                  </a:gs>
                </a:gsLst>
                <a:path path="circle">
                  <a:fillToRect l="50000" t="50000" r="50000" b="50000"/>
                </a:path>
                <a:tileRect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10A-41B8-BB41-9AE6C603D8B2}"/>
              </c:ext>
            </c:extLst>
          </c:dPt>
          <c:dPt>
            <c:idx val="3"/>
            <c:invertIfNegative val="0"/>
            <c:bubble3D val="0"/>
            <c:spPr>
              <a:gradFill flip="none" rotWithShape="1">
                <a:gsLst>
                  <a:gs pos="0">
                    <a:srgbClr val="00B050">
                      <a:shade val="30000"/>
                      <a:satMod val="115000"/>
                    </a:srgbClr>
                  </a:gs>
                  <a:gs pos="50000">
                    <a:srgbClr val="00B050">
                      <a:shade val="67500"/>
                      <a:satMod val="115000"/>
                    </a:srgbClr>
                  </a:gs>
                  <a:gs pos="100000">
                    <a:srgbClr val="00B050">
                      <a:shade val="100000"/>
                      <a:satMod val="115000"/>
                    </a:srgbClr>
                  </a:gs>
                </a:gsLst>
                <a:path path="circle">
                  <a:fillToRect l="50000" t="50000" r="50000" b="50000"/>
                </a:path>
                <a:tileRect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10A-41B8-BB41-9AE6C603D8B2}"/>
              </c:ext>
            </c:extLst>
          </c:dPt>
          <c:dPt>
            <c:idx val="4"/>
            <c:invertIfNegative val="0"/>
            <c:bubble3D val="0"/>
            <c:spPr>
              <a:gradFill flip="none" rotWithShape="1">
                <a:gsLst>
                  <a:gs pos="0">
                    <a:srgbClr val="00B050">
                      <a:shade val="30000"/>
                      <a:satMod val="115000"/>
                    </a:srgbClr>
                  </a:gs>
                  <a:gs pos="50000">
                    <a:srgbClr val="00B050">
                      <a:shade val="67500"/>
                      <a:satMod val="115000"/>
                    </a:srgbClr>
                  </a:gs>
                  <a:gs pos="100000">
                    <a:srgbClr val="00B050">
                      <a:shade val="100000"/>
                      <a:satMod val="115000"/>
                    </a:srgbClr>
                  </a:gs>
                </a:gsLst>
                <a:path path="circle">
                  <a:fillToRect l="50000" t="50000" r="50000" b="50000"/>
                </a:path>
                <a:tileRect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610A-41B8-BB41-9AE6C603D8B2}"/>
              </c:ext>
            </c:extLst>
          </c:dPt>
          <c:dLbls>
            <c:dLbl>
              <c:idx val="2"/>
              <c:layout>
                <c:manualLayout>
                  <c:x val="0"/>
                  <c:y val="-2.77777777777778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10A-41B8-BB41-9AE6C603D8B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'Gráfico Aging'!$C$3:$C$7</c:f>
              <c:strCache>
                <c:ptCount val="5"/>
                <c:pt idx="0">
                  <c:v>Vencidos</c:v>
                </c:pt>
                <c:pt idx="1">
                  <c:v>0 - 90</c:v>
                </c:pt>
                <c:pt idx="2">
                  <c:v>91 - 120</c:v>
                </c:pt>
                <c:pt idx="3">
                  <c:v>121 - 150</c:v>
                </c:pt>
                <c:pt idx="4">
                  <c:v>Acima 150</c:v>
                </c:pt>
              </c:strCache>
            </c:strRef>
          </c:cat>
          <c:val>
            <c:numRef>
              <c:f>'Gráfico Aging'!$D$3:$D$7</c:f>
              <c:numCache>
                <c:formatCode>_-"R$"\ * #,##0_-;\-"R$"\ * #,##0_-;_-"R$"\ * "-"??_-;_-@_-</c:formatCode>
                <c:ptCount val="5"/>
                <c:pt idx="0">
                  <c:v>516519.31</c:v>
                </c:pt>
                <c:pt idx="1">
                  <c:v>652642.72</c:v>
                </c:pt>
                <c:pt idx="2">
                  <c:v>2005928.48</c:v>
                </c:pt>
                <c:pt idx="3">
                  <c:v>1337996.3800000001</c:v>
                </c:pt>
                <c:pt idx="4">
                  <c:v>34020997.889999971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10A-41B8-BB41-9AE6C603D8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474064"/>
        <c:axId val="6478224"/>
      </c:barChart>
      <c:catAx>
        <c:axId val="6474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6478224"/>
        <c:crosses val="autoZero"/>
        <c:auto val="1"/>
        <c:lblAlgn val="ctr"/>
        <c:lblOffset val="100"/>
        <c:noMultiLvlLbl val="0"/>
      </c:catAx>
      <c:valAx>
        <c:axId val="6478224"/>
        <c:scaling>
          <c:orientation val="minMax"/>
        </c:scaling>
        <c:delete val="0"/>
        <c:axPos val="l"/>
        <c:numFmt formatCode="_-&quot;R$&quot;\ * #,##0_-;\-&quot;R$&quot;\ * #,##0_-;_-&quot;R$&quot;\ 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6474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Stock Aging 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pieChart>
        <c:varyColors val="1"/>
        <c:ser>
          <c:idx val="0"/>
          <c:order val="0"/>
          <c:spPr>
            <a:solidFill>
              <a:srgbClr val="FF0000"/>
            </a:solidFill>
          </c:spPr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C34-492A-8B03-6B5A018876FB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C34-492A-8B03-6B5A018876FB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C34-492A-8B03-6B5A018876FB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C34-492A-8B03-6B5A018876FB}"/>
              </c:ext>
            </c:extLst>
          </c:dPt>
          <c:dPt>
            <c:idx val="4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C34-492A-8B03-6B5A018876F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'Gráfico Aging'!$C$3:$C$7</c:f>
              <c:strCache>
                <c:ptCount val="5"/>
                <c:pt idx="0">
                  <c:v>Vencidos</c:v>
                </c:pt>
                <c:pt idx="1">
                  <c:v>0 - 90</c:v>
                </c:pt>
                <c:pt idx="2">
                  <c:v>91 - 120</c:v>
                </c:pt>
                <c:pt idx="3">
                  <c:v>121 - 150</c:v>
                </c:pt>
                <c:pt idx="4">
                  <c:v>Acima 150</c:v>
                </c:pt>
              </c:strCache>
            </c:strRef>
          </c:cat>
          <c:val>
            <c:numRef>
              <c:f>'Gráfico Aging'!$D$3:$D$7</c:f>
              <c:numCache>
                <c:formatCode>_-"R$"\ * #,##0_-;\-"R$"\ * #,##0_-;_-"R$"\ * "-"??_-;_-@_-</c:formatCode>
                <c:ptCount val="5"/>
                <c:pt idx="0">
                  <c:v>516519.31</c:v>
                </c:pt>
                <c:pt idx="1">
                  <c:v>652642.72</c:v>
                </c:pt>
                <c:pt idx="2">
                  <c:v>2005928.48</c:v>
                </c:pt>
                <c:pt idx="3">
                  <c:v>1337996.3800000001</c:v>
                </c:pt>
                <c:pt idx="4">
                  <c:v>34020997.889999971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C34-492A-8B03-6B5A018876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606027</xdr:colOff>
      <xdr:row>0</xdr:row>
      <xdr:rowOff>117870</xdr:rowOff>
    </xdr:from>
    <xdr:to>
      <xdr:col>27</xdr:col>
      <xdr:colOff>2380</xdr:colOff>
      <xdr:row>14</xdr:row>
      <xdr:rowOff>3570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BD4C8FEE-9D05-4146-A0D3-4E2A9FB8DC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31</xdr:row>
      <xdr:rowOff>0</xdr:rowOff>
    </xdr:from>
    <xdr:to>
      <xdr:col>27</xdr:col>
      <xdr:colOff>5953</xdr:colOff>
      <xdr:row>44</xdr:row>
      <xdr:rowOff>76200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DFC37CA9-7778-42F8-9F6B-C778267BC5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561975</xdr:colOff>
      <xdr:row>47</xdr:row>
      <xdr:rowOff>57150</xdr:rowOff>
    </xdr:from>
    <xdr:to>
      <xdr:col>26</xdr:col>
      <xdr:colOff>567928</xdr:colOff>
      <xdr:row>60</xdr:row>
      <xdr:rowOff>133350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15670B1-5438-487C-80A5-AAFE4CE0E9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504825</xdr:colOff>
      <xdr:row>15</xdr:row>
      <xdr:rowOff>47624</xdr:rowOff>
    </xdr:from>
    <xdr:to>
      <xdr:col>26</xdr:col>
      <xdr:colOff>510778</xdr:colOff>
      <xdr:row>29</xdr:row>
      <xdr:rowOff>190499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BA79D3-5485-4C13-807B-927144611E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606027</xdr:colOff>
      <xdr:row>0</xdr:row>
      <xdr:rowOff>117870</xdr:rowOff>
    </xdr:from>
    <xdr:to>
      <xdr:col>27</xdr:col>
      <xdr:colOff>2380</xdr:colOff>
      <xdr:row>16</xdr:row>
      <xdr:rowOff>3570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F468F92A-19BE-4D2F-9E32-81AE76E59B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35</xdr:row>
      <xdr:rowOff>0</xdr:rowOff>
    </xdr:from>
    <xdr:to>
      <xdr:col>27</xdr:col>
      <xdr:colOff>5953</xdr:colOff>
      <xdr:row>50</xdr:row>
      <xdr:rowOff>76200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2AB0EB66-BD24-456B-9165-05D374C481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561975</xdr:colOff>
      <xdr:row>53</xdr:row>
      <xdr:rowOff>57150</xdr:rowOff>
    </xdr:from>
    <xdr:to>
      <xdr:col>26</xdr:col>
      <xdr:colOff>567928</xdr:colOff>
      <xdr:row>68</xdr:row>
      <xdr:rowOff>133350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3B03CCEB-E188-4437-849B-4AD7F7AD2B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504825</xdr:colOff>
      <xdr:row>17</xdr:row>
      <xdr:rowOff>47624</xdr:rowOff>
    </xdr:from>
    <xdr:to>
      <xdr:col>26</xdr:col>
      <xdr:colOff>510778</xdr:colOff>
      <xdr:row>33</xdr:row>
      <xdr:rowOff>190499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4F9EC6C5-1CA4-4064-8C35-9474E881E0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601980</xdr:colOff>
      <xdr:row>14</xdr:row>
      <xdr:rowOff>156210</xdr:rowOff>
    </xdr:from>
    <xdr:to>
      <xdr:col>8</xdr:col>
      <xdr:colOff>563880</xdr:colOff>
      <xdr:row>37</xdr:row>
      <xdr:rowOff>7620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B5D465E-C0E3-4C16-A197-620CB52831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606027</xdr:colOff>
      <xdr:row>0</xdr:row>
      <xdr:rowOff>117870</xdr:rowOff>
    </xdr:from>
    <xdr:to>
      <xdr:col>27</xdr:col>
      <xdr:colOff>2380</xdr:colOff>
      <xdr:row>13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D0FC7D8-6771-4919-A800-ABFCE0EB3A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15</xdr:row>
      <xdr:rowOff>0</xdr:rowOff>
    </xdr:from>
    <xdr:to>
      <xdr:col>27</xdr:col>
      <xdr:colOff>5953</xdr:colOff>
      <xdr:row>28</xdr:row>
      <xdr:rowOff>76200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45F87846-F514-4F15-9BA9-E9D3222F5F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561975</xdr:colOff>
      <xdr:row>31</xdr:row>
      <xdr:rowOff>57150</xdr:rowOff>
    </xdr:from>
    <xdr:to>
      <xdr:col>26</xdr:col>
      <xdr:colOff>567928</xdr:colOff>
      <xdr:row>44</xdr:row>
      <xdr:rowOff>133350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3EB43D7-037F-423B-88D0-B01028A97E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</xdr:row>
      <xdr:rowOff>85725</xdr:rowOff>
    </xdr:from>
    <xdr:to>
      <xdr:col>13</xdr:col>
      <xdr:colOff>114300</xdr:colOff>
      <xdr:row>18</xdr:row>
      <xdr:rowOff>76200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06AC95D-4A7B-4FA4-984E-B1200228CD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285750</xdr:colOff>
      <xdr:row>2</xdr:row>
      <xdr:rowOff>85725</xdr:rowOff>
    </xdr:from>
    <xdr:to>
      <xdr:col>21</xdr:col>
      <xdr:colOff>590550</xdr:colOff>
      <xdr:row>19</xdr:row>
      <xdr:rowOff>76200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3E2E5D54-8891-480D-A011-8F3D995C77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X2\Documents\SIGE%20CLOUD\MARKETING\%23PASTAS%20ANTIGAS\BLOG\2016\Planilha_Orcamento_Servic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lissesmessias/Downloads/BLOG/Planilhas%20Postadas/BLOG/Planilhas%20Postadas/BLOG/Planilhas%20Postadas/BLOG/BLOG/Comparativo_Vende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ção de Serviço"/>
      <sheetName val="Clientes"/>
      <sheetName val="Planilha_Orcamento_Servicos"/>
      <sheetName val="Apresentação"/>
    </sheetNames>
    <sheetDataSet>
      <sheetData sheetId="0">
        <row r="10">
          <cell r="B10" t="str">
            <v>Trey Research</v>
          </cell>
        </row>
        <row r="23">
          <cell r="G23">
            <v>2050</v>
          </cell>
        </row>
        <row r="24">
          <cell r="G24">
            <v>400</v>
          </cell>
        </row>
      </sheetData>
      <sheetData sheetId="1">
        <row r="10">
          <cell r="B10" t="str">
            <v>Trey Research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resentação"/>
      <sheetName val="Comparativo Vendedores"/>
      <sheetName val="Anexos Simples"/>
    </sheetNames>
    <sheetDataSet>
      <sheetData sheetId="0" refreshError="1"/>
      <sheetData sheetId="1"/>
      <sheetData sheetId="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CCC80-3496-4E75-B1E7-1F02CA5FE0E0}">
  <dimension ref="B1:P52"/>
  <sheetViews>
    <sheetView showGridLines="0" zoomScale="90" zoomScaleNormal="90" workbookViewId="0">
      <selection activeCell="D6" sqref="D6"/>
    </sheetView>
  </sheetViews>
  <sheetFormatPr defaultRowHeight="15" x14ac:dyDescent="0.25"/>
  <cols>
    <col min="1" max="1" width="9.140625" style="1"/>
    <col min="2" max="2" width="18.85546875" style="1" customWidth="1"/>
    <col min="3" max="3" width="23" style="1" bestFit="1" customWidth="1"/>
    <col min="4" max="16" width="20.28515625" style="1" customWidth="1"/>
    <col min="17" max="17" width="15.28515625" style="1" customWidth="1"/>
    <col min="18" max="16384" width="9.140625" style="1"/>
  </cols>
  <sheetData>
    <row r="1" spans="2:16" x14ac:dyDescent="0.25">
      <c r="H1" s="2"/>
      <c r="I1" s="2"/>
      <c r="J1" s="2"/>
      <c r="K1" s="2"/>
      <c r="L1" s="2"/>
      <c r="M1" s="2"/>
      <c r="N1" s="2"/>
      <c r="O1" s="2"/>
      <c r="P1" s="2"/>
    </row>
    <row r="3" spans="2:16" x14ac:dyDescent="0.25">
      <c r="C3" s="3" t="s">
        <v>6</v>
      </c>
      <c r="D3" s="4">
        <v>44927</v>
      </c>
      <c r="E3" s="4">
        <v>44958</v>
      </c>
      <c r="F3" s="4">
        <v>44986</v>
      </c>
      <c r="G3" s="4">
        <v>45017</v>
      </c>
      <c r="H3" s="4">
        <v>45047</v>
      </c>
      <c r="I3" s="4">
        <v>45078</v>
      </c>
      <c r="J3" s="4">
        <v>45108</v>
      </c>
      <c r="K3" s="4">
        <v>45139</v>
      </c>
      <c r="L3" s="4">
        <v>45170</v>
      </c>
      <c r="M3" s="4">
        <v>45200</v>
      </c>
      <c r="N3" s="4">
        <v>45231</v>
      </c>
      <c r="O3" s="4">
        <v>45261</v>
      </c>
      <c r="P3" s="5"/>
    </row>
    <row r="4" spans="2:16" x14ac:dyDescent="0.25">
      <c r="B4" s="6" t="s">
        <v>7</v>
      </c>
      <c r="C4" s="7" t="s">
        <v>8</v>
      </c>
      <c r="D4" s="8">
        <v>301226828.69874954</v>
      </c>
      <c r="E4" s="8">
        <v>283490055.9889307</v>
      </c>
      <c r="F4" s="9">
        <v>285132690.18021369</v>
      </c>
      <c r="G4" s="8">
        <v>257674979.71760911</v>
      </c>
      <c r="H4" s="8">
        <v>251507285.18281043</v>
      </c>
      <c r="I4" s="9">
        <v>252387028.27415937</v>
      </c>
      <c r="J4" s="9">
        <v>252674007.20311618</v>
      </c>
      <c r="K4" s="9">
        <v>244722879.90348989</v>
      </c>
      <c r="L4" s="9">
        <v>244501253.0418539</v>
      </c>
      <c r="M4" s="9">
        <v>212514479.23449138</v>
      </c>
      <c r="N4" s="9">
        <v>199511453.73291612</v>
      </c>
      <c r="O4" s="9">
        <v>205433568</v>
      </c>
      <c r="P4" s="10"/>
    </row>
    <row r="5" spans="2:16" x14ac:dyDescent="0.25">
      <c r="B5" s="6" t="s">
        <v>7</v>
      </c>
      <c r="C5" s="7" t="s">
        <v>14</v>
      </c>
      <c r="D5" s="8">
        <v>51277829.175595157</v>
      </c>
      <c r="E5" s="8">
        <v>50277829.175595202</v>
      </c>
      <c r="F5" s="8">
        <v>51377829.175595202</v>
      </c>
      <c r="G5" s="8">
        <v>51177829.175595202</v>
      </c>
      <c r="H5" s="8">
        <v>53277829.175595202</v>
      </c>
      <c r="I5" s="8">
        <v>52277829.175595202</v>
      </c>
      <c r="J5" s="8">
        <v>53377829.175595202</v>
      </c>
      <c r="K5" s="8">
        <v>55277829.175595202</v>
      </c>
      <c r="L5" s="8">
        <v>54277829.175595202</v>
      </c>
      <c r="M5" s="8">
        <v>53277829.175595202</v>
      </c>
      <c r="N5" s="8">
        <v>51277829.175595157</v>
      </c>
      <c r="O5" s="8">
        <v>50277829.175595202</v>
      </c>
      <c r="P5" s="13"/>
    </row>
    <row r="6" spans="2:16" x14ac:dyDescent="0.25">
      <c r="C6" s="7" t="s">
        <v>4</v>
      </c>
      <c r="D6" s="11">
        <f t="shared" ref="D6:O6" si="0">D4/D5*30</f>
        <v>176.23220417574552</v>
      </c>
      <c r="E6" s="11">
        <f t="shared" si="0"/>
        <v>169.15411462903998</v>
      </c>
      <c r="F6" s="11">
        <f t="shared" si="0"/>
        <v>166.49167243269994</v>
      </c>
      <c r="G6" s="11">
        <f t="shared" si="0"/>
        <v>151.04684032230386</v>
      </c>
      <c r="H6" s="11">
        <f t="shared" si="0"/>
        <v>141.62023251015876</v>
      </c>
      <c r="I6" s="11">
        <f t="shared" si="0"/>
        <v>144.83407149123605</v>
      </c>
      <c r="J6" s="11">
        <f t="shared" si="0"/>
        <v>142.01064998647843</v>
      </c>
      <c r="K6" s="11">
        <f t="shared" si="0"/>
        <v>132.81430379226981</v>
      </c>
      <c r="L6" s="11">
        <f t="shared" si="0"/>
        <v>135.13874269963713</v>
      </c>
      <c r="M6" s="11">
        <f t="shared" si="0"/>
        <v>119.66392917441004</v>
      </c>
      <c r="N6" s="11">
        <f t="shared" si="0"/>
        <v>116.72381043065118</v>
      </c>
      <c r="O6" s="11">
        <f t="shared" si="0"/>
        <v>122.57902023724439</v>
      </c>
      <c r="P6" s="12"/>
    </row>
    <row r="16" spans="2:16" x14ac:dyDescent="0.25">
      <c r="C16" s="3" t="s">
        <v>11</v>
      </c>
      <c r="D16" s="4">
        <v>44927</v>
      </c>
      <c r="E16" s="4">
        <v>44958</v>
      </c>
      <c r="F16" s="4">
        <v>44986</v>
      </c>
      <c r="G16" s="4">
        <v>45017</v>
      </c>
      <c r="H16" s="4">
        <v>45047</v>
      </c>
      <c r="I16" s="4">
        <v>45078</v>
      </c>
      <c r="J16" s="4">
        <v>45108</v>
      </c>
      <c r="K16" s="4">
        <v>45139</v>
      </c>
      <c r="L16" s="4">
        <v>45170</v>
      </c>
      <c r="M16" s="4">
        <v>45200</v>
      </c>
      <c r="N16" s="4">
        <v>45231</v>
      </c>
      <c r="O16" s="4">
        <v>45261</v>
      </c>
      <c r="P16" s="5"/>
    </row>
    <row r="17" spans="2:16" x14ac:dyDescent="0.25">
      <c r="B17" s="6" t="s">
        <v>7</v>
      </c>
      <c r="C17" s="7" t="s">
        <v>8</v>
      </c>
      <c r="D17" s="8">
        <v>69417704.35753493</v>
      </c>
      <c r="E17" s="8">
        <v>70109191.122876614</v>
      </c>
      <c r="F17" s="8">
        <v>69470571.900090426</v>
      </c>
      <c r="G17" s="8">
        <v>71677474.504583731</v>
      </c>
      <c r="H17" s="8">
        <v>71838876.645413116</v>
      </c>
      <c r="I17" s="9">
        <v>70959022.255691588</v>
      </c>
      <c r="J17" s="9">
        <v>71266734.901288986</v>
      </c>
      <c r="K17" s="9">
        <v>68697486.213723049</v>
      </c>
      <c r="L17" s="9">
        <v>67899650.879478782</v>
      </c>
      <c r="M17" s="9">
        <v>64109447.290180326</v>
      </c>
      <c r="N17" s="9">
        <v>57668451.806988977</v>
      </c>
      <c r="O17" s="9">
        <v>56890342</v>
      </c>
      <c r="P17" s="10"/>
    </row>
    <row r="18" spans="2:16" x14ac:dyDescent="0.25">
      <c r="B18" s="6" t="s">
        <v>7</v>
      </c>
      <c r="C18" s="7" t="s">
        <v>14</v>
      </c>
      <c r="D18" s="8">
        <v>11366591.632153688</v>
      </c>
      <c r="E18" s="8">
        <v>10366591.632153699</v>
      </c>
      <c r="F18" s="8">
        <v>11366591.632153688</v>
      </c>
      <c r="G18" s="8">
        <v>11166591.632153699</v>
      </c>
      <c r="H18" s="8">
        <v>13366591.632153699</v>
      </c>
      <c r="I18" s="8">
        <v>12366591.632153699</v>
      </c>
      <c r="J18" s="8">
        <v>13366591.632153699</v>
      </c>
      <c r="K18" s="8">
        <v>15366591.632153699</v>
      </c>
      <c r="L18" s="8">
        <v>14366591.632153699</v>
      </c>
      <c r="M18" s="8">
        <v>13366591.632153699</v>
      </c>
      <c r="N18" s="8">
        <v>11366591.632153688</v>
      </c>
      <c r="O18" s="8">
        <v>10346783</v>
      </c>
      <c r="P18" s="13"/>
    </row>
    <row r="19" spans="2:16" x14ac:dyDescent="0.25">
      <c r="C19" s="7" t="s">
        <v>4</v>
      </c>
      <c r="D19" s="11">
        <f t="shared" ref="D19:O19" si="1">D17/D18*30</f>
        <v>183.21509192210328</v>
      </c>
      <c r="E19" s="11">
        <f t="shared" si="1"/>
        <v>202.88980296693089</v>
      </c>
      <c r="F19" s="11">
        <f t="shared" si="1"/>
        <v>183.35462594672489</v>
      </c>
      <c r="G19" s="11">
        <f t="shared" si="1"/>
        <v>192.56764337523992</v>
      </c>
      <c r="H19" s="11">
        <f t="shared" si="1"/>
        <v>161.23529158907513</v>
      </c>
      <c r="I19" s="11">
        <f t="shared" si="1"/>
        <v>172.13883428768256</v>
      </c>
      <c r="J19" s="11">
        <f t="shared" si="1"/>
        <v>159.95117572797298</v>
      </c>
      <c r="K19" s="11">
        <f t="shared" si="1"/>
        <v>134.11722233181018</v>
      </c>
      <c r="L19" s="11">
        <f t="shared" si="1"/>
        <v>141.78655442710581</v>
      </c>
      <c r="M19" s="11">
        <f t="shared" si="1"/>
        <v>143.88734777225474</v>
      </c>
      <c r="N19" s="11">
        <f t="shared" si="1"/>
        <v>152.20512975197536</v>
      </c>
      <c r="O19" s="11">
        <f t="shared" si="1"/>
        <v>164.95081224763291</v>
      </c>
      <c r="P19" s="12"/>
    </row>
    <row r="20" spans="2:16" x14ac:dyDescent="0.25">
      <c r="H20" s="12"/>
      <c r="I20" s="12"/>
      <c r="J20" s="12"/>
      <c r="K20" s="12"/>
      <c r="L20" s="12"/>
      <c r="M20" s="12"/>
      <c r="N20" s="12"/>
      <c r="O20" s="12"/>
      <c r="P20" s="12"/>
    </row>
    <row r="21" spans="2:16" x14ac:dyDescent="0.25">
      <c r="H21" s="12"/>
      <c r="I21" s="12"/>
      <c r="J21" s="12"/>
      <c r="K21" s="12"/>
      <c r="L21" s="12"/>
      <c r="M21" s="12"/>
      <c r="N21" s="12"/>
      <c r="O21" s="12"/>
      <c r="P21" s="12"/>
    </row>
    <row r="22" spans="2:16" x14ac:dyDescent="0.25">
      <c r="H22" s="12"/>
      <c r="I22" s="12"/>
      <c r="J22" s="12"/>
      <c r="K22" s="12"/>
      <c r="L22" s="12"/>
      <c r="M22" s="12"/>
      <c r="N22" s="12"/>
      <c r="O22" s="12"/>
      <c r="P22" s="12"/>
    </row>
    <row r="23" spans="2:16" x14ac:dyDescent="0.25">
      <c r="H23" s="12"/>
      <c r="I23" s="12"/>
      <c r="J23" s="12"/>
      <c r="K23" s="12"/>
      <c r="L23" s="12"/>
      <c r="M23" s="12"/>
      <c r="N23" s="12"/>
      <c r="O23" s="12"/>
      <c r="P23" s="12"/>
    </row>
    <row r="24" spans="2:16" x14ac:dyDescent="0.25">
      <c r="H24" s="12"/>
      <c r="I24" s="12"/>
      <c r="J24" s="12"/>
      <c r="K24" s="12"/>
      <c r="L24" s="12"/>
      <c r="M24" s="12"/>
      <c r="N24" s="12"/>
      <c r="O24" s="12"/>
      <c r="P24" s="12"/>
    </row>
    <row r="25" spans="2:16" x14ac:dyDescent="0.25">
      <c r="H25" s="12"/>
      <c r="I25" s="12"/>
      <c r="J25" s="12"/>
      <c r="K25" s="12"/>
      <c r="L25" s="12"/>
      <c r="M25" s="12"/>
      <c r="N25" s="12"/>
      <c r="O25" s="12"/>
      <c r="P25" s="12"/>
    </row>
    <row r="26" spans="2:16" x14ac:dyDescent="0.25">
      <c r="H26" s="12"/>
      <c r="I26" s="12"/>
      <c r="J26" s="12"/>
      <c r="K26" s="12"/>
      <c r="L26" s="12"/>
      <c r="M26" s="12"/>
      <c r="N26" s="12"/>
      <c r="O26" s="12"/>
      <c r="P26" s="12"/>
    </row>
    <row r="27" spans="2:16" x14ac:dyDescent="0.25">
      <c r="H27" s="12"/>
      <c r="I27" s="12"/>
      <c r="J27" s="12"/>
      <c r="K27" s="12"/>
      <c r="L27" s="12"/>
      <c r="M27" s="12"/>
      <c r="N27" s="12"/>
      <c r="O27" s="12"/>
      <c r="P27" s="12"/>
    </row>
    <row r="31" spans="2:16" x14ac:dyDescent="0.25">
      <c r="H31" s="12"/>
      <c r="I31" s="12"/>
      <c r="J31" s="12"/>
      <c r="K31" s="12"/>
      <c r="L31" s="12"/>
      <c r="M31" s="12"/>
      <c r="N31" s="12"/>
      <c r="O31" s="12"/>
      <c r="P31" s="12"/>
    </row>
    <row r="33" spans="2:16" x14ac:dyDescent="0.25">
      <c r="C33" s="3" t="s">
        <v>12</v>
      </c>
      <c r="D33" s="4">
        <v>44927</v>
      </c>
      <c r="E33" s="4">
        <v>44958</v>
      </c>
      <c r="F33" s="4">
        <v>44986</v>
      </c>
      <c r="G33" s="4">
        <v>45017</v>
      </c>
      <c r="H33" s="4">
        <v>45047</v>
      </c>
      <c r="I33" s="4">
        <v>45078</v>
      </c>
      <c r="J33" s="4">
        <v>45108</v>
      </c>
      <c r="K33" s="4">
        <v>45139</v>
      </c>
      <c r="L33" s="4">
        <v>45170</v>
      </c>
      <c r="M33" s="4">
        <v>45200</v>
      </c>
      <c r="N33" s="4">
        <v>45231</v>
      </c>
      <c r="O33" s="4">
        <v>45261</v>
      </c>
      <c r="P33" s="5"/>
    </row>
    <row r="34" spans="2:16" x14ac:dyDescent="0.25">
      <c r="B34" s="6" t="s">
        <v>7</v>
      </c>
      <c r="C34" s="7" t="s">
        <v>8</v>
      </c>
      <c r="D34" s="8">
        <v>22814484.854441404</v>
      </c>
      <c r="E34" s="8">
        <v>23010193.238985132</v>
      </c>
      <c r="F34" s="9">
        <v>22685255.300329428</v>
      </c>
      <c r="G34" s="8">
        <v>22907367.20412305</v>
      </c>
      <c r="H34" s="8">
        <v>23564761.192960277</v>
      </c>
      <c r="I34" s="9">
        <v>23797887.7836699</v>
      </c>
      <c r="J34" s="9">
        <v>24885286.114847533</v>
      </c>
      <c r="K34" s="9">
        <v>25934715.755006652</v>
      </c>
      <c r="L34" s="9">
        <v>25640004.953953847</v>
      </c>
      <c r="M34" s="9">
        <v>24488699.52699136</v>
      </c>
      <c r="N34" s="9">
        <v>28325455.163340855</v>
      </c>
      <c r="O34" s="9">
        <v>26587943</v>
      </c>
      <c r="P34" s="10"/>
    </row>
    <row r="35" spans="2:16" x14ac:dyDescent="0.25">
      <c r="B35" s="6" t="s">
        <v>7</v>
      </c>
      <c r="C35" s="7" t="s">
        <v>14</v>
      </c>
      <c r="D35" s="8">
        <v>4273243.4965021089</v>
      </c>
      <c r="E35" s="8">
        <v>4073243.4965021098</v>
      </c>
      <c r="F35" s="8">
        <v>4273243.4965021089</v>
      </c>
      <c r="G35" s="8">
        <v>4273243.4965021089</v>
      </c>
      <c r="H35" s="8">
        <v>4573243.4965021098</v>
      </c>
      <c r="I35" s="8">
        <v>4173243.4965021098</v>
      </c>
      <c r="J35" s="8">
        <v>4273243.4965021089</v>
      </c>
      <c r="K35" s="8">
        <v>5273243.4965021098</v>
      </c>
      <c r="L35" s="8">
        <v>4973243.4965021098</v>
      </c>
      <c r="M35" s="8">
        <v>4373243.4965021098</v>
      </c>
      <c r="N35" s="8">
        <v>4273243.4965021089</v>
      </c>
      <c r="O35" s="8">
        <v>4273243.4965021089</v>
      </c>
      <c r="P35" s="13"/>
    </row>
    <row r="36" spans="2:16" x14ac:dyDescent="0.25">
      <c r="C36" s="7" t="s">
        <v>4</v>
      </c>
      <c r="D36" s="11">
        <f t="shared" ref="D36:O36" si="2">D34/D35*30</f>
        <v>160.16745738769404</v>
      </c>
      <c r="E36" s="11">
        <f t="shared" si="2"/>
        <v>169.47324601692796</v>
      </c>
      <c r="F36" s="11">
        <f t="shared" si="2"/>
        <v>159.26021055597644</v>
      </c>
      <c r="G36" s="11">
        <f t="shared" si="2"/>
        <v>160.81953127319346</v>
      </c>
      <c r="H36" s="11">
        <f t="shared" si="2"/>
        <v>154.58237382932276</v>
      </c>
      <c r="I36" s="11">
        <f t="shared" si="2"/>
        <v>171.07476094038071</v>
      </c>
      <c r="J36" s="11">
        <f t="shared" si="2"/>
        <v>174.70536936557122</v>
      </c>
      <c r="K36" s="11">
        <f t="shared" si="2"/>
        <v>147.54514430564345</v>
      </c>
      <c r="L36" s="11">
        <f t="shared" si="2"/>
        <v>154.66770311158623</v>
      </c>
      <c r="M36" s="11">
        <f t="shared" si="2"/>
        <v>167.98995674431376</v>
      </c>
      <c r="N36" s="11">
        <f t="shared" si="2"/>
        <v>198.85682985203283</v>
      </c>
      <c r="O36" s="11">
        <f t="shared" si="2"/>
        <v>186.65875011637223</v>
      </c>
      <c r="P36" s="12"/>
    </row>
    <row r="49" spans="2:16" x14ac:dyDescent="0.25">
      <c r="C49" s="3" t="s">
        <v>13</v>
      </c>
      <c r="D49" s="4">
        <v>44927</v>
      </c>
      <c r="E49" s="4">
        <v>44958</v>
      </c>
      <c r="F49" s="4">
        <v>44986</v>
      </c>
      <c r="G49" s="4">
        <v>45017</v>
      </c>
      <c r="H49" s="4">
        <v>45047</v>
      </c>
      <c r="I49" s="4">
        <v>45078</v>
      </c>
      <c r="J49" s="4">
        <v>45108</v>
      </c>
      <c r="K49" s="4">
        <v>45139</v>
      </c>
      <c r="L49" s="4">
        <v>45170</v>
      </c>
      <c r="M49" s="4">
        <v>45200</v>
      </c>
      <c r="N49" s="4">
        <v>45231</v>
      </c>
      <c r="O49" s="4">
        <v>45261</v>
      </c>
      <c r="P49" s="5"/>
    </row>
    <row r="50" spans="2:16" x14ac:dyDescent="0.25">
      <c r="B50" s="6" t="s">
        <v>7</v>
      </c>
      <c r="C50" s="7" t="s">
        <v>8</v>
      </c>
      <c r="D50" s="8">
        <f t="shared" ref="D50:O50" si="3">D4+D17+D34</f>
        <v>393459017.91072589</v>
      </c>
      <c r="E50" s="8">
        <f t="shared" si="3"/>
        <v>376609440.35079247</v>
      </c>
      <c r="F50" s="8">
        <f t="shared" si="3"/>
        <v>377288517.38063359</v>
      </c>
      <c r="G50" s="8">
        <f t="shared" si="3"/>
        <v>352259821.4263159</v>
      </c>
      <c r="H50" s="8">
        <f t="shared" si="3"/>
        <v>346910923.02118379</v>
      </c>
      <c r="I50" s="8">
        <f t="shared" si="3"/>
        <v>347143938.31352085</v>
      </c>
      <c r="J50" s="8">
        <f t="shared" si="3"/>
        <v>348826028.21925271</v>
      </c>
      <c r="K50" s="8">
        <f t="shared" si="3"/>
        <v>339355081.87221962</v>
      </c>
      <c r="L50" s="8">
        <f t="shared" si="3"/>
        <v>338040908.87528658</v>
      </c>
      <c r="M50" s="8">
        <f t="shared" si="3"/>
        <v>301112626.05166304</v>
      </c>
      <c r="N50" s="8">
        <f t="shared" si="3"/>
        <v>285505360.70324594</v>
      </c>
      <c r="O50" s="8">
        <f t="shared" si="3"/>
        <v>288911853</v>
      </c>
      <c r="P50" s="13"/>
    </row>
    <row r="51" spans="2:16" x14ac:dyDescent="0.25">
      <c r="B51" s="6" t="s">
        <v>7</v>
      </c>
      <c r="C51" s="7" t="s">
        <v>14</v>
      </c>
      <c r="D51" s="9">
        <f t="shared" ref="D51:O51" si="4">D5+D18+D35</f>
        <v>66917664.304250956</v>
      </c>
      <c r="E51" s="9">
        <f t="shared" si="4"/>
        <v>64717664.304251008</v>
      </c>
      <c r="F51" s="9">
        <f t="shared" si="4"/>
        <v>67017664.304251</v>
      </c>
      <c r="G51" s="9">
        <f t="shared" si="4"/>
        <v>66617664.304251008</v>
      </c>
      <c r="H51" s="9">
        <f t="shared" si="4"/>
        <v>71217664.304251015</v>
      </c>
      <c r="I51" s="9">
        <f t="shared" si="4"/>
        <v>68817664.304251015</v>
      </c>
      <c r="J51" s="9">
        <f t="shared" si="4"/>
        <v>71017664.304251015</v>
      </c>
      <c r="K51" s="9">
        <f t="shared" si="4"/>
        <v>75917664.304251015</v>
      </c>
      <c r="L51" s="9">
        <f t="shared" si="4"/>
        <v>73617664.304251015</v>
      </c>
      <c r="M51" s="9">
        <f t="shared" si="4"/>
        <v>71017664.304251015</v>
      </c>
      <c r="N51" s="9">
        <f t="shared" si="4"/>
        <v>66917664.304250956</v>
      </c>
      <c r="O51" s="9">
        <f t="shared" si="4"/>
        <v>64897855.67209731</v>
      </c>
      <c r="P51" s="10"/>
    </row>
    <row r="52" spans="2:16" x14ac:dyDescent="0.25">
      <c r="C52" s="7" t="s">
        <v>4</v>
      </c>
      <c r="D52" s="11">
        <f t="shared" ref="D52:O52" si="5">D50/D51*30</f>
        <v>176.39244674850286</v>
      </c>
      <c r="E52" s="11">
        <f t="shared" si="5"/>
        <v>174.57804344434047</v>
      </c>
      <c r="F52" s="11">
        <f t="shared" si="5"/>
        <v>168.89062964107291</v>
      </c>
      <c r="G52" s="11">
        <f t="shared" si="5"/>
        <v>158.63352090107918</v>
      </c>
      <c r="H52" s="11">
        <f t="shared" si="5"/>
        <v>146.13407772226384</v>
      </c>
      <c r="I52" s="11">
        <f t="shared" si="5"/>
        <v>151.33204904140158</v>
      </c>
      <c r="J52" s="11">
        <f t="shared" si="5"/>
        <v>147.35461872900788</v>
      </c>
      <c r="K52" s="11">
        <f t="shared" si="5"/>
        <v>134.10123387577036</v>
      </c>
      <c r="L52" s="11">
        <f t="shared" si="5"/>
        <v>137.75535208977007</v>
      </c>
      <c r="M52" s="11">
        <f t="shared" si="5"/>
        <v>127.1990408308763</v>
      </c>
      <c r="N52" s="11">
        <f t="shared" si="5"/>
        <v>127.99551374289784</v>
      </c>
      <c r="O52" s="11">
        <f t="shared" si="5"/>
        <v>133.55380544147178</v>
      </c>
      <c r="P52" s="12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490B3-5B21-43B5-AF2D-588E39139B60}">
  <dimension ref="B1:P60"/>
  <sheetViews>
    <sheetView showGridLines="0" topLeftCell="L1" zoomScale="90" zoomScaleNormal="90" workbookViewId="0">
      <selection activeCell="O8" sqref="O8"/>
    </sheetView>
  </sheetViews>
  <sheetFormatPr defaultRowHeight="15" x14ac:dyDescent="0.25"/>
  <cols>
    <col min="1" max="1" width="9.140625" style="1"/>
    <col min="2" max="2" width="18.85546875" style="1" customWidth="1"/>
    <col min="3" max="3" width="23" style="1" bestFit="1" customWidth="1"/>
    <col min="4" max="16" width="20.28515625" style="1" customWidth="1"/>
    <col min="17" max="17" width="15.28515625" style="1" customWidth="1"/>
    <col min="18" max="16384" width="9.140625" style="1"/>
  </cols>
  <sheetData>
    <row r="1" spans="2:16" x14ac:dyDescent="0.25">
      <c r="H1" s="2"/>
      <c r="I1" s="2"/>
      <c r="J1" s="2"/>
      <c r="K1" s="2"/>
      <c r="L1" s="2"/>
      <c r="M1" s="2"/>
      <c r="N1" s="2"/>
      <c r="O1" s="2"/>
      <c r="P1" s="2"/>
    </row>
    <row r="3" spans="2:16" x14ac:dyDescent="0.25">
      <c r="C3" s="3" t="s">
        <v>6</v>
      </c>
      <c r="D3" s="4">
        <v>44927</v>
      </c>
      <c r="E3" s="4">
        <v>44958</v>
      </c>
      <c r="F3" s="4">
        <v>44986</v>
      </c>
      <c r="G3" s="4">
        <v>45017</v>
      </c>
      <c r="H3" s="4">
        <v>45047</v>
      </c>
      <c r="I3" s="4">
        <v>45078</v>
      </c>
      <c r="J3" s="4">
        <v>45108</v>
      </c>
      <c r="K3" s="4">
        <v>45139</v>
      </c>
      <c r="L3" s="4">
        <v>45170</v>
      </c>
      <c r="M3" s="4">
        <v>45200</v>
      </c>
      <c r="N3" s="4">
        <v>45231</v>
      </c>
      <c r="O3" s="4">
        <v>45261</v>
      </c>
      <c r="P3" s="5"/>
    </row>
    <row r="4" spans="2:16" x14ac:dyDescent="0.25">
      <c r="B4" s="6" t="s">
        <v>7</v>
      </c>
      <c r="C4" s="7" t="s">
        <v>8</v>
      </c>
      <c r="D4" s="8">
        <v>301226828.69874954</v>
      </c>
      <c r="E4" s="8">
        <v>283490055.9889307</v>
      </c>
      <c r="F4" s="9">
        <v>285132690.18021369</v>
      </c>
      <c r="G4" s="8">
        <v>257674979.71760911</v>
      </c>
      <c r="H4" s="8">
        <v>251507285.18281043</v>
      </c>
      <c r="I4" s="9">
        <v>252387028.27415937</v>
      </c>
      <c r="J4" s="9">
        <v>252674007.20311618</v>
      </c>
      <c r="K4" s="9">
        <v>244722879.90348989</v>
      </c>
      <c r="L4" s="9">
        <v>244501253.0418539</v>
      </c>
      <c r="M4" s="9">
        <v>212514479.23449138</v>
      </c>
      <c r="N4" s="9">
        <v>199511453.73291612</v>
      </c>
      <c r="O4" s="9">
        <v>205433568</v>
      </c>
      <c r="P4" s="10"/>
    </row>
    <row r="5" spans="2:16" x14ac:dyDescent="0.25">
      <c r="B5" s="6" t="s">
        <v>7</v>
      </c>
      <c r="C5" s="7" t="s">
        <v>9</v>
      </c>
      <c r="D5" s="9">
        <v>256477144.50419742</v>
      </c>
      <c r="E5" s="9">
        <v>256477144.50419742</v>
      </c>
      <c r="F5" s="9">
        <v>256477144.50419742</v>
      </c>
      <c r="G5" s="9">
        <v>256477144.50419742</v>
      </c>
      <c r="H5" s="9">
        <v>256477144.50419742</v>
      </c>
      <c r="I5" s="9">
        <v>256477144.50419742</v>
      </c>
      <c r="J5" s="9">
        <v>256477144.50419742</v>
      </c>
      <c r="K5" s="9">
        <v>256477144.50419742</v>
      </c>
      <c r="L5" s="9">
        <v>256477144.50419742</v>
      </c>
      <c r="M5" s="9">
        <v>256477144.50419742</v>
      </c>
      <c r="N5" s="9">
        <v>256477144.50419742</v>
      </c>
      <c r="O5" s="9">
        <v>256477144.50419742</v>
      </c>
      <c r="P5" s="10"/>
    </row>
    <row r="6" spans="2:16" x14ac:dyDescent="0.25">
      <c r="C6" s="7" t="s">
        <v>10</v>
      </c>
      <c r="D6" s="11">
        <f>D5/D7*30</f>
        <v>150.05148343502626</v>
      </c>
      <c r="E6" s="11">
        <f>E5/E7*30</f>
        <v>153.03592977838298</v>
      </c>
      <c r="F6" s="11">
        <f t="shared" ref="F6" si="0">F5/F7*30</f>
        <v>149.75942850424616</v>
      </c>
      <c r="G6" s="11">
        <f>G5/G7*30</f>
        <v>150.34467969960426</v>
      </c>
      <c r="H6" s="11">
        <f>H5/H7*30</f>
        <v>144.41869074219773</v>
      </c>
      <c r="I6" s="11">
        <f t="shared" ref="I6:O6" si="1">I5/I7*30</f>
        <v>147.18121346013828</v>
      </c>
      <c r="J6" s="11">
        <f t="shared" si="1"/>
        <v>144.14813142389517</v>
      </c>
      <c r="K6" s="11">
        <f t="shared" si="1"/>
        <v>139.19349673960988</v>
      </c>
      <c r="L6" s="11">
        <f t="shared" si="1"/>
        <v>141.75795996250889</v>
      </c>
      <c r="M6" s="11">
        <f t="shared" si="1"/>
        <v>144.41869074219773</v>
      </c>
      <c r="N6" s="11">
        <f t="shared" si="1"/>
        <v>150.05148343502626</v>
      </c>
      <c r="O6" s="11">
        <f t="shared" si="1"/>
        <v>153.03592977838298</v>
      </c>
      <c r="P6" s="12"/>
    </row>
    <row r="7" spans="2:16" x14ac:dyDescent="0.25">
      <c r="B7" s="6" t="s">
        <v>7</v>
      </c>
      <c r="C7" s="7" t="s">
        <v>14</v>
      </c>
      <c r="D7" s="8">
        <v>51277829.175595157</v>
      </c>
      <c r="E7" s="8">
        <v>50277829.175595202</v>
      </c>
      <c r="F7" s="8">
        <v>51377829.175595202</v>
      </c>
      <c r="G7" s="8">
        <v>51177829.175595202</v>
      </c>
      <c r="H7" s="8">
        <v>53277829.175595202</v>
      </c>
      <c r="I7" s="8">
        <v>52277829.175595202</v>
      </c>
      <c r="J7" s="8">
        <v>53377829.175595202</v>
      </c>
      <c r="K7" s="8">
        <v>55277829.175595202</v>
      </c>
      <c r="L7" s="8">
        <v>54277829.175595202</v>
      </c>
      <c r="M7" s="8">
        <v>53277829.175595202</v>
      </c>
      <c r="N7" s="8">
        <v>51277829.175595157</v>
      </c>
      <c r="O7" s="8">
        <v>50277829.175595202</v>
      </c>
      <c r="P7" s="13"/>
    </row>
    <row r="8" spans="2:16" x14ac:dyDescent="0.25">
      <c r="C8" s="7" t="s">
        <v>4</v>
      </c>
      <c r="D8" s="11">
        <f t="shared" ref="D8:O8" si="2">D4/D7*30</f>
        <v>176.23220417574552</v>
      </c>
      <c r="E8" s="11">
        <f t="shared" si="2"/>
        <v>169.15411462903998</v>
      </c>
      <c r="F8" s="11">
        <f t="shared" si="2"/>
        <v>166.49167243269994</v>
      </c>
      <c r="G8" s="11">
        <f t="shared" si="2"/>
        <v>151.04684032230386</v>
      </c>
      <c r="H8" s="11">
        <f t="shared" si="2"/>
        <v>141.62023251015876</v>
      </c>
      <c r="I8" s="11">
        <f t="shared" si="2"/>
        <v>144.83407149123605</v>
      </c>
      <c r="J8" s="11">
        <f t="shared" si="2"/>
        <v>142.01064998647843</v>
      </c>
      <c r="K8" s="11">
        <f t="shared" si="2"/>
        <v>132.81430379226981</v>
      </c>
      <c r="L8" s="11">
        <f t="shared" si="2"/>
        <v>135.13874269963713</v>
      </c>
      <c r="M8" s="11">
        <f t="shared" si="2"/>
        <v>119.66392917441004</v>
      </c>
      <c r="N8" s="11">
        <f t="shared" si="2"/>
        <v>116.72381043065118</v>
      </c>
      <c r="O8" s="11">
        <f t="shared" si="2"/>
        <v>122.57902023724439</v>
      </c>
      <c r="P8" s="12"/>
    </row>
    <row r="18" spans="2:16" x14ac:dyDescent="0.25">
      <c r="C18" s="3" t="s">
        <v>11</v>
      </c>
      <c r="D18" s="4">
        <v>44927</v>
      </c>
      <c r="E18" s="4">
        <v>44958</v>
      </c>
      <c r="F18" s="4">
        <v>44986</v>
      </c>
      <c r="G18" s="4">
        <v>45017</v>
      </c>
      <c r="H18" s="4">
        <v>45047</v>
      </c>
      <c r="I18" s="4">
        <v>45078</v>
      </c>
      <c r="J18" s="4">
        <v>45108</v>
      </c>
      <c r="K18" s="4">
        <v>45139</v>
      </c>
      <c r="L18" s="4">
        <v>45170</v>
      </c>
      <c r="M18" s="4">
        <v>45200</v>
      </c>
      <c r="N18" s="4">
        <v>45231</v>
      </c>
      <c r="O18" s="4">
        <v>45261</v>
      </c>
      <c r="P18" s="5"/>
    </row>
    <row r="19" spans="2:16" x14ac:dyDescent="0.25">
      <c r="B19" s="6" t="s">
        <v>7</v>
      </c>
      <c r="C19" s="7" t="s">
        <v>8</v>
      </c>
      <c r="D19" s="8">
        <v>69417704.35753493</v>
      </c>
      <c r="E19" s="8">
        <v>70109191.122876614</v>
      </c>
      <c r="F19" s="8">
        <v>69470571.900090426</v>
      </c>
      <c r="G19" s="8">
        <v>71677474.504583731</v>
      </c>
      <c r="H19" s="8">
        <v>71838876.645413116</v>
      </c>
      <c r="I19" s="9">
        <v>70959022.255691588</v>
      </c>
      <c r="J19" s="9">
        <v>71266734.901288986</v>
      </c>
      <c r="K19" s="9">
        <v>68697486.213723049</v>
      </c>
      <c r="L19" s="9">
        <v>67899650.879478782</v>
      </c>
      <c r="M19" s="9">
        <v>64109447.290180326</v>
      </c>
      <c r="N19" s="9">
        <v>57668451.806988977</v>
      </c>
      <c r="O19" s="9">
        <v>56890342</v>
      </c>
      <c r="P19" s="10"/>
    </row>
    <row r="20" spans="2:16" x14ac:dyDescent="0.25">
      <c r="B20" s="6" t="s">
        <v>7</v>
      </c>
      <c r="C20" s="7" t="s">
        <v>9</v>
      </c>
      <c r="D20" s="9">
        <v>55938144.78033933</v>
      </c>
      <c r="E20" s="9">
        <v>55938144.78033933</v>
      </c>
      <c r="F20" s="9">
        <v>55938144.78033933</v>
      </c>
      <c r="G20" s="9">
        <v>55938144.78033933</v>
      </c>
      <c r="H20" s="9">
        <v>55938144.78033933</v>
      </c>
      <c r="I20" s="9">
        <v>55938144.78033933</v>
      </c>
      <c r="J20" s="9">
        <v>55938144.78033933</v>
      </c>
      <c r="K20" s="9">
        <v>55938144.78033933</v>
      </c>
      <c r="L20" s="9">
        <v>55938144.78033933</v>
      </c>
      <c r="M20" s="9">
        <v>55938144.78033933</v>
      </c>
      <c r="N20" s="9">
        <v>55938144.78033933</v>
      </c>
      <c r="O20" s="9">
        <v>55938144.78033933</v>
      </c>
      <c r="P20" s="10"/>
    </row>
    <row r="21" spans="2:16" x14ac:dyDescent="0.25">
      <c r="C21" s="7" t="s">
        <v>10</v>
      </c>
      <c r="D21" s="11">
        <f>D20/D22*30</f>
        <v>147.63830686615538</v>
      </c>
      <c r="E21" s="11">
        <f>E20/E22*30</f>
        <v>161.88004726694717</v>
      </c>
      <c r="F21" s="11">
        <f t="shared" ref="F21" si="3">F20/F22*30</f>
        <v>147.63830686615538</v>
      </c>
      <c r="G21" s="11">
        <f>G20/G22*30</f>
        <v>150.28259281713488</v>
      </c>
      <c r="H21" s="11">
        <f>H20/H22*30</f>
        <v>125.54766312852395</v>
      </c>
      <c r="I21" s="11">
        <f t="shared" ref="I21:O21" si="4">I20/I22*30</f>
        <v>135.69982686635566</v>
      </c>
      <c r="J21" s="11">
        <f t="shared" si="4"/>
        <v>125.54766312852395</v>
      </c>
      <c r="K21" s="11">
        <f t="shared" si="4"/>
        <v>109.20732349643238</v>
      </c>
      <c r="L21" s="11">
        <f t="shared" si="4"/>
        <v>116.80880102795885</v>
      </c>
      <c r="M21" s="11">
        <f t="shared" si="4"/>
        <v>125.54766312852395</v>
      </c>
      <c r="N21" s="11">
        <f t="shared" si="4"/>
        <v>147.63830686615538</v>
      </c>
      <c r="O21" s="11">
        <f t="shared" si="4"/>
        <v>162.1899621757004</v>
      </c>
      <c r="P21" s="12"/>
    </row>
    <row r="22" spans="2:16" x14ac:dyDescent="0.25">
      <c r="B22" s="6" t="s">
        <v>7</v>
      </c>
      <c r="C22" s="7" t="s">
        <v>14</v>
      </c>
      <c r="D22" s="8">
        <v>11366591.632153688</v>
      </c>
      <c r="E22" s="8">
        <v>10366591.632153699</v>
      </c>
      <c r="F22" s="8">
        <v>11366591.632153688</v>
      </c>
      <c r="G22" s="8">
        <v>11166591.632153699</v>
      </c>
      <c r="H22" s="8">
        <v>13366591.632153699</v>
      </c>
      <c r="I22" s="8">
        <v>12366591.632153699</v>
      </c>
      <c r="J22" s="8">
        <v>13366591.632153699</v>
      </c>
      <c r="K22" s="8">
        <v>15366591.632153699</v>
      </c>
      <c r="L22" s="8">
        <v>14366591.632153699</v>
      </c>
      <c r="M22" s="8">
        <v>13366591.632153699</v>
      </c>
      <c r="N22" s="8">
        <v>11366591.632153688</v>
      </c>
      <c r="O22" s="8">
        <v>10346783</v>
      </c>
      <c r="P22" s="13"/>
    </row>
    <row r="23" spans="2:16" x14ac:dyDescent="0.25">
      <c r="C23" s="7" t="s">
        <v>4</v>
      </c>
      <c r="D23" s="11">
        <f t="shared" ref="D23:O23" si="5">D19/D22*30</f>
        <v>183.21509192210328</v>
      </c>
      <c r="E23" s="11">
        <f t="shared" si="5"/>
        <v>202.88980296693089</v>
      </c>
      <c r="F23" s="11">
        <f t="shared" si="5"/>
        <v>183.35462594672489</v>
      </c>
      <c r="G23" s="11">
        <f t="shared" si="5"/>
        <v>192.56764337523992</v>
      </c>
      <c r="H23" s="11">
        <f t="shared" si="5"/>
        <v>161.23529158907513</v>
      </c>
      <c r="I23" s="11">
        <f t="shared" si="5"/>
        <v>172.13883428768256</v>
      </c>
      <c r="J23" s="11">
        <f t="shared" si="5"/>
        <v>159.95117572797298</v>
      </c>
      <c r="K23" s="11">
        <f t="shared" si="5"/>
        <v>134.11722233181018</v>
      </c>
      <c r="L23" s="11">
        <f t="shared" si="5"/>
        <v>141.78655442710581</v>
      </c>
      <c r="M23" s="11">
        <f t="shared" si="5"/>
        <v>143.88734777225474</v>
      </c>
      <c r="N23" s="11">
        <f t="shared" si="5"/>
        <v>152.20512975197536</v>
      </c>
      <c r="O23" s="11">
        <f t="shared" si="5"/>
        <v>164.95081224763291</v>
      </c>
      <c r="P23" s="12"/>
    </row>
    <row r="24" spans="2:16" x14ac:dyDescent="0.25">
      <c r="H24" s="12"/>
      <c r="I24" s="12"/>
      <c r="J24" s="12"/>
      <c r="K24" s="12"/>
      <c r="L24" s="12"/>
      <c r="M24" s="12"/>
      <c r="N24" s="12"/>
      <c r="O24" s="12"/>
      <c r="P24" s="12"/>
    </row>
    <row r="25" spans="2:16" x14ac:dyDescent="0.25">
      <c r="H25" s="12"/>
      <c r="I25" s="12"/>
      <c r="J25" s="12"/>
      <c r="K25" s="12"/>
      <c r="L25" s="12"/>
      <c r="M25" s="12"/>
      <c r="N25" s="12"/>
      <c r="O25" s="12"/>
      <c r="P25" s="12"/>
    </row>
    <row r="26" spans="2:16" x14ac:dyDescent="0.25">
      <c r="H26" s="12"/>
      <c r="I26" s="12"/>
      <c r="J26" s="12"/>
      <c r="K26" s="12"/>
      <c r="L26" s="12"/>
      <c r="M26" s="12"/>
      <c r="N26" s="12"/>
      <c r="O26" s="12"/>
      <c r="P26" s="12"/>
    </row>
    <row r="27" spans="2:16" x14ac:dyDescent="0.25">
      <c r="H27" s="12"/>
      <c r="I27" s="12"/>
      <c r="J27" s="12"/>
      <c r="K27" s="12"/>
      <c r="L27" s="12"/>
      <c r="M27" s="12"/>
      <c r="N27" s="12"/>
      <c r="O27" s="12"/>
      <c r="P27" s="12"/>
    </row>
    <row r="28" spans="2:16" x14ac:dyDescent="0.25">
      <c r="H28" s="12"/>
      <c r="I28" s="12"/>
      <c r="J28" s="12"/>
      <c r="K28" s="12"/>
      <c r="L28" s="12"/>
      <c r="M28" s="12"/>
      <c r="N28" s="12"/>
      <c r="O28" s="12"/>
      <c r="P28" s="12"/>
    </row>
    <row r="29" spans="2:16" x14ac:dyDescent="0.25">
      <c r="H29" s="12"/>
      <c r="I29" s="12"/>
      <c r="J29" s="12"/>
      <c r="K29" s="12"/>
      <c r="L29" s="12"/>
      <c r="M29" s="12"/>
      <c r="N29" s="12"/>
      <c r="O29" s="12"/>
      <c r="P29" s="12"/>
    </row>
    <row r="30" spans="2:16" x14ac:dyDescent="0.25">
      <c r="H30" s="12"/>
      <c r="I30" s="12"/>
      <c r="J30" s="12"/>
      <c r="K30" s="12"/>
      <c r="L30" s="12"/>
      <c r="M30" s="12"/>
      <c r="N30" s="12"/>
      <c r="O30" s="12"/>
      <c r="P30" s="12"/>
    </row>
    <row r="31" spans="2:16" x14ac:dyDescent="0.25">
      <c r="H31" s="12"/>
      <c r="I31" s="12"/>
      <c r="J31" s="12"/>
      <c r="K31" s="12"/>
      <c r="L31" s="12"/>
      <c r="M31" s="12"/>
      <c r="N31" s="12"/>
      <c r="O31" s="12"/>
      <c r="P31" s="12"/>
    </row>
    <row r="35" spans="2:16" x14ac:dyDescent="0.25">
      <c r="H35" s="12"/>
      <c r="I35" s="12"/>
      <c r="J35" s="12"/>
      <c r="K35" s="12"/>
      <c r="L35" s="12"/>
      <c r="M35" s="12"/>
      <c r="N35" s="12"/>
      <c r="O35" s="12"/>
      <c r="P35" s="12"/>
    </row>
    <row r="37" spans="2:16" x14ac:dyDescent="0.25">
      <c r="C37" s="3" t="s">
        <v>12</v>
      </c>
      <c r="D37" s="4">
        <v>44927</v>
      </c>
      <c r="E37" s="4">
        <v>44958</v>
      </c>
      <c r="F37" s="4">
        <v>44986</v>
      </c>
      <c r="G37" s="4">
        <v>45017</v>
      </c>
      <c r="H37" s="4">
        <v>45047</v>
      </c>
      <c r="I37" s="4">
        <v>45078</v>
      </c>
      <c r="J37" s="4">
        <v>45108</v>
      </c>
      <c r="K37" s="4">
        <v>45139</v>
      </c>
      <c r="L37" s="4">
        <v>45170</v>
      </c>
      <c r="M37" s="4">
        <v>45200</v>
      </c>
      <c r="N37" s="4">
        <v>45231</v>
      </c>
      <c r="O37" s="4">
        <v>45261</v>
      </c>
      <c r="P37" s="5"/>
    </row>
    <row r="38" spans="2:16" x14ac:dyDescent="0.25">
      <c r="B38" s="6" t="s">
        <v>7</v>
      </c>
      <c r="C38" s="7" t="s">
        <v>8</v>
      </c>
      <c r="D38" s="8">
        <v>22814484.854441404</v>
      </c>
      <c r="E38" s="8">
        <v>23010193.238985132</v>
      </c>
      <c r="F38" s="9">
        <v>22685255.300329428</v>
      </c>
      <c r="G38" s="8">
        <v>22907367.20412305</v>
      </c>
      <c r="H38" s="8">
        <v>23564761.192960277</v>
      </c>
      <c r="I38" s="9">
        <v>23797887.7836699</v>
      </c>
      <c r="J38" s="9">
        <v>24885286.114847533</v>
      </c>
      <c r="K38" s="9">
        <v>25934715.755006652</v>
      </c>
      <c r="L38" s="9">
        <v>25640004.953953847</v>
      </c>
      <c r="M38" s="9">
        <v>24488699.52699136</v>
      </c>
      <c r="N38" s="9">
        <v>28325455.163340855</v>
      </c>
      <c r="O38" s="9">
        <v>26587943</v>
      </c>
      <c r="P38" s="10"/>
    </row>
    <row r="39" spans="2:16" x14ac:dyDescent="0.25">
      <c r="B39" s="6" t="s">
        <v>7</v>
      </c>
      <c r="C39" s="7" t="s">
        <v>9</v>
      </c>
      <c r="D39" s="9">
        <v>15126547.665834351</v>
      </c>
      <c r="E39" s="9">
        <v>15126547.665834351</v>
      </c>
      <c r="F39" s="9">
        <v>15126547.665834351</v>
      </c>
      <c r="G39" s="9">
        <v>15126547.665834351</v>
      </c>
      <c r="H39" s="9">
        <v>15126547.665834351</v>
      </c>
      <c r="I39" s="9">
        <v>15126547.665834351</v>
      </c>
      <c r="J39" s="9">
        <v>15126547.665834351</v>
      </c>
      <c r="K39" s="9">
        <v>15126547.665834351</v>
      </c>
      <c r="L39" s="9">
        <v>15126547.665834351</v>
      </c>
      <c r="M39" s="9">
        <v>15126547.665834351</v>
      </c>
      <c r="N39" s="9">
        <v>15126547.665834351</v>
      </c>
      <c r="O39" s="9">
        <v>15126547.665834351</v>
      </c>
      <c r="P39" s="10"/>
    </row>
    <row r="40" spans="2:16" x14ac:dyDescent="0.25">
      <c r="C40" s="7" t="s">
        <v>10</v>
      </c>
      <c r="D40" s="11">
        <f>D39/D41*30</f>
        <v>106.19484481670388</v>
      </c>
      <c r="E40" s="11">
        <f>E39/E41*30</f>
        <v>111.4091093166238</v>
      </c>
      <c r="F40" s="11">
        <f t="shared" ref="F40" si="6">F39/F41*30</f>
        <v>106.19484481670388</v>
      </c>
      <c r="G40" s="11">
        <f>G39/G41*30</f>
        <v>106.19484481670388</v>
      </c>
      <c r="H40" s="11">
        <f>H39/H41*30</f>
        <v>99.228573838703582</v>
      </c>
      <c r="I40" s="11">
        <f t="shared" ref="I40:O40" si="7">I39/I41*30</f>
        <v>108.73950450180762</v>
      </c>
      <c r="J40" s="11">
        <f t="shared" si="7"/>
        <v>106.19484481670388</v>
      </c>
      <c r="K40" s="11">
        <f t="shared" si="7"/>
        <v>86.05641485663358</v>
      </c>
      <c r="L40" s="11">
        <f t="shared" si="7"/>
        <v>91.247579229572111</v>
      </c>
      <c r="M40" s="11">
        <f t="shared" si="7"/>
        <v>103.76655915409114</v>
      </c>
      <c r="N40" s="11">
        <f t="shared" si="7"/>
        <v>106.19484481670388</v>
      </c>
      <c r="O40" s="11">
        <f t="shared" si="7"/>
        <v>106.19484481670388</v>
      </c>
      <c r="P40" s="12"/>
    </row>
    <row r="41" spans="2:16" x14ac:dyDescent="0.25">
      <c r="B41" s="6" t="s">
        <v>7</v>
      </c>
      <c r="C41" s="7" t="s">
        <v>15</v>
      </c>
      <c r="D41" s="8">
        <v>4273243.4965021089</v>
      </c>
      <c r="E41" s="8">
        <v>4073243.4965021098</v>
      </c>
      <c r="F41" s="8">
        <v>4273243.4965021089</v>
      </c>
      <c r="G41" s="8">
        <v>4273243.4965021089</v>
      </c>
      <c r="H41" s="8">
        <v>4573243.4965021098</v>
      </c>
      <c r="I41" s="8">
        <v>4173243.4965021098</v>
      </c>
      <c r="J41" s="8">
        <v>4273243.4965021089</v>
      </c>
      <c r="K41" s="8">
        <v>5273243.4965021098</v>
      </c>
      <c r="L41" s="8">
        <v>4973243.4965021098</v>
      </c>
      <c r="M41" s="8">
        <v>4373243.4965021098</v>
      </c>
      <c r="N41" s="8">
        <v>4273243.4965021089</v>
      </c>
      <c r="O41" s="8">
        <v>4273243.4965021089</v>
      </c>
      <c r="P41" s="13"/>
    </row>
    <row r="42" spans="2:16" x14ac:dyDescent="0.25">
      <c r="C42" s="7" t="s">
        <v>4</v>
      </c>
      <c r="D42" s="11">
        <f t="shared" ref="D42:O42" si="8">D38/D41*30</f>
        <v>160.16745738769404</v>
      </c>
      <c r="E42" s="11">
        <f t="shared" si="8"/>
        <v>169.47324601692796</v>
      </c>
      <c r="F42" s="11">
        <f t="shared" si="8"/>
        <v>159.26021055597644</v>
      </c>
      <c r="G42" s="11">
        <f t="shared" si="8"/>
        <v>160.81953127319346</v>
      </c>
      <c r="H42" s="11">
        <f t="shared" si="8"/>
        <v>154.58237382932276</v>
      </c>
      <c r="I42" s="11">
        <f t="shared" si="8"/>
        <v>171.07476094038071</v>
      </c>
      <c r="J42" s="11">
        <f t="shared" si="8"/>
        <v>174.70536936557122</v>
      </c>
      <c r="K42" s="11">
        <f t="shared" si="8"/>
        <v>147.54514430564345</v>
      </c>
      <c r="L42" s="11">
        <f t="shared" si="8"/>
        <v>154.66770311158623</v>
      </c>
      <c r="M42" s="11">
        <f t="shared" si="8"/>
        <v>167.98995674431376</v>
      </c>
      <c r="N42" s="11">
        <f t="shared" si="8"/>
        <v>198.85682985203283</v>
      </c>
      <c r="O42" s="11">
        <f t="shared" si="8"/>
        <v>186.65875011637223</v>
      </c>
      <c r="P42" s="12"/>
    </row>
    <row r="55" spans="2:16" x14ac:dyDescent="0.25">
      <c r="C55" s="3" t="s">
        <v>13</v>
      </c>
      <c r="D55" s="4">
        <v>44927</v>
      </c>
      <c r="E55" s="4">
        <v>44958</v>
      </c>
      <c r="F55" s="4">
        <v>44986</v>
      </c>
      <c r="G55" s="4">
        <v>45017</v>
      </c>
      <c r="H55" s="4">
        <v>45047</v>
      </c>
      <c r="I55" s="4">
        <v>45078</v>
      </c>
      <c r="J55" s="4">
        <v>45108</v>
      </c>
      <c r="K55" s="4">
        <v>45139</v>
      </c>
      <c r="L55" s="4">
        <v>45170</v>
      </c>
      <c r="M55" s="4">
        <v>45200</v>
      </c>
      <c r="N55" s="4">
        <v>45231</v>
      </c>
      <c r="O55" s="4">
        <v>45261</v>
      </c>
      <c r="P55" s="5"/>
    </row>
    <row r="56" spans="2:16" x14ac:dyDescent="0.25">
      <c r="B56" s="6" t="s">
        <v>7</v>
      </c>
      <c r="C56" s="7" t="s">
        <v>8</v>
      </c>
      <c r="D56" s="8">
        <f>D4+D19+D38</f>
        <v>393459017.91072589</v>
      </c>
      <c r="E56" s="8">
        <f t="shared" ref="E56:O57" si="9">E4+E19+E38</f>
        <v>376609440.35079247</v>
      </c>
      <c r="F56" s="8">
        <f t="shared" si="9"/>
        <v>377288517.38063359</v>
      </c>
      <c r="G56" s="8">
        <f t="shared" si="9"/>
        <v>352259821.4263159</v>
      </c>
      <c r="H56" s="8">
        <f t="shared" si="9"/>
        <v>346910923.02118379</v>
      </c>
      <c r="I56" s="8">
        <f t="shared" si="9"/>
        <v>347143938.31352085</v>
      </c>
      <c r="J56" s="8">
        <f t="shared" si="9"/>
        <v>348826028.21925271</v>
      </c>
      <c r="K56" s="8">
        <f t="shared" si="9"/>
        <v>339355081.87221962</v>
      </c>
      <c r="L56" s="8">
        <f t="shared" si="9"/>
        <v>338040908.87528658</v>
      </c>
      <c r="M56" s="8">
        <f t="shared" si="9"/>
        <v>301112626.05166304</v>
      </c>
      <c r="N56" s="8">
        <f t="shared" si="9"/>
        <v>285505360.70324594</v>
      </c>
      <c r="O56" s="8">
        <f t="shared" si="9"/>
        <v>288911853</v>
      </c>
      <c r="P56" s="13"/>
    </row>
    <row r="57" spans="2:16" x14ac:dyDescent="0.25">
      <c r="B57" s="6" t="s">
        <v>7</v>
      </c>
      <c r="C57" s="7" t="s">
        <v>9</v>
      </c>
      <c r="D57" s="8">
        <f>D5+D20+D39</f>
        <v>327541836.95037109</v>
      </c>
      <c r="E57" s="8">
        <f t="shared" si="9"/>
        <v>327541836.95037109</v>
      </c>
      <c r="F57" s="8">
        <f t="shared" si="9"/>
        <v>327541836.95037109</v>
      </c>
      <c r="G57" s="8">
        <f>G5+G20+G39</f>
        <v>327541836.95037109</v>
      </c>
      <c r="H57" s="8">
        <f t="shared" si="9"/>
        <v>327541836.95037109</v>
      </c>
      <c r="I57" s="8">
        <f t="shared" si="9"/>
        <v>327541836.95037109</v>
      </c>
      <c r="J57" s="8">
        <f t="shared" si="9"/>
        <v>327541836.95037109</v>
      </c>
      <c r="K57" s="8">
        <f t="shared" si="9"/>
        <v>327541836.95037109</v>
      </c>
      <c r="L57" s="8">
        <f t="shared" si="9"/>
        <v>327541836.95037109</v>
      </c>
      <c r="M57" s="8">
        <f t="shared" si="9"/>
        <v>327541836.95037109</v>
      </c>
      <c r="N57" s="8">
        <f t="shared" si="9"/>
        <v>327541836.95037109</v>
      </c>
      <c r="O57" s="8">
        <f t="shared" si="9"/>
        <v>327541836.95037109</v>
      </c>
      <c r="P57" s="13"/>
    </row>
    <row r="58" spans="2:16" x14ac:dyDescent="0.25">
      <c r="C58" s="7" t="s">
        <v>10</v>
      </c>
      <c r="D58" s="11">
        <f>D57/D59*30</f>
        <v>146.84097555818184</v>
      </c>
      <c r="E58" s="11">
        <f t="shared" ref="E58:O58" si="10">E57/E59*30</f>
        <v>151.83265981781872</v>
      </c>
      <c r="F58" s="11">
        <f t="shared" si="10"/>
        <v>146.62186769000607</v>
      </c>
      <c r="G58" s="11">
        <f t="shared" si="10"/>
        <v>147.5022460054052</v>
      </c>
      <c r="H58" s="11">
        <f t="shared" si="10"/>
        <v>137.97497017779335</v>
      </c>
      <c r="I58" s="11">
        <f t="shared" si="10"/>
        <v>142.78681509834595</v>
      </c>
      <c r="J58" s="11">
        <f t="shared" si="10"/>
        <v>138.36353539330563</v>
      </c>
      <c r="K58" s="11">
        <f t="shared" si="10"/>
        <v>129.43305353983223</v>
      </c>
      <c r="L58" s="11">
        <f t="shared" si="10"/>
        <v>133.47686593126156</v>
      </c>
      <c r="M58" s="11">
        <f t="shared" si="10"/>
        <v>138.36353539330563</v>
      </c>
      <c r="N58" s="11">
        <f t="shared" si="10"/>
        <v>146.84097555818184</v>
      </c>
      <c r="O58" s="11">
        <f t="shared" si="10"/>
        <v>151.41109065543299</v>
      </c>
      <c r="P58" s="12"/>
    </row>
    <row r="59" spans="2:16" x14ac:dyDescent="0.25">
      <c r="B59" s="6" t="s">
        <v>7</v>
      </c>
      <c r="C59" s="7" t="s">
        <v>15</v>
      </c>
      <c r="D59" s="9">
        <f>D7+D22+D41</f>
        <v>66917664.304250956</v>
      </c>
      <c r="E59" s="9">
        <f t="shared" ref="E59:F59" si="11">E7+E22+E41</f>
        <v>64717664.304251008</v>
      </c>
      <c r="F59" s="9">
        <f t="shared" si="11"/>
        <v>67017664.304251</v>
      </c>
      <c r="G59" s="9">
        <f>G7+G22+G41</f>
        <v>66617664.304251008</v>
      </c>
      <c r="H59" s="9">
        <f t="shared" ref="H59:O59" si="12">H7+H22+H41</f>
        <v>71217664.304251015</v>
      </c>
      <c r="I59" s="9">
        <f t="shared" si="12"/>
        <v>68817664.304251015</v>
      </c>
      <c r="J59" s="9">
        <f t="shared" si="12"/>
        <v>71017664.304251015</v>
      </c>
      <c r="K59" s="9">
        <f t="shared" si="12"/>
        <v>75917664.304251015</v>
      </c>
      <c r="L59" s="9">
        <f t="shared" si="12"/>
        <v>73617664.304251015</v>
      </c>
      <c r="M59" s="9">
        <f t="shared" si="12"/>
        <v>71017664.304251015</v>
      </c>
      <c r="N59" s="9">
        <f t="shared" si="12"/>
        <v>66917664.304250956</v>
      </c>
      <c r="O59" s="9">
        <f t="shared" si="12"/>
        <v>64897855.67209731</v>
      </c>
      <c r="P59" s="10"/>
    </row>
    <row r="60" spans="2:16" x14ac:dyDescent="0.25">
      <c r="C60" s="7" t="s">
        <v>4</v>
      </c>
      <c r="D60" s="11">
        <f>D56/D59*30</f>
        <v>176.39244674850286</v>
      </c>
      <c r="E60" s="11">
        <f>E56/E59*30</f>
        <v>174.57804344434047</v>
      </c>
      <c r="F60" s="11">
        <f t="shared" ref="F60" si="13">F56/F59*30</f>
        <v>168.89062964107291</v>
      </c>
      <c r="G60" s="11">
        <f>G56/G59*30</f>
        <v>158.63352090107918</v>
      </c>
      <c r="H60" s="11">
        <f>H56/H59*30</f>
        <v>146.13407772226384</v>
      </c>
      <c r="I60" s="11">
        <f t="shared" ref="I60:O60" si="14">I56/I59*30</f>
        <v>151.33204904140158</v>
      </c>
      <c r="J60" s="11">
        <f t="shared" si="14"/>
        <v>147.35461872900788</v>
      </c>
      <c r="K60" s="11">
        <f t="shared" si="14"/>
        <v>134.10123387577036</v>
      </c>
      <c r="L60" s="11">
        <f t="shared" si="14"/>
        <v>137.75535208977007</v>
      </c>
      <c r="M60" s="11">
        <f t="shared" si="14"/>
        <v>127.1990408308763</v>
      </c>
      <c r="N60" s="11">
        <f t="shared" si="14"/>
        <v>127.99551374289784</v>
      </c>
      <c r="O60" s="11">
        <f t="shared" si="14"/>
        <v>133.55380544147178</v>
      </c>
      <c r="P60" s="12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5C14D-C4B7-43DF-B679-CABC2693F93D}">
  <sheetPr filterMode="1">
    <outlinePr summaryBelow="0" summaryRight="0"/>
  </sheetPr>
  <dimension ref="A1:AA862"/>
  <sheetViews>
    <sheetView topLeftCell="B1" workbookViewId="0">
      <selection activeCell="AA5" sqref="AA5:AA8"/>
    </sheetView>
  </sheetViews>
  <sheetFormatPr defaultColWidth="14.42578125" defaultRowHeight="15.75" customHeight="1" x14ac:dyDescent="0.25"/>
  <cols>
    <col min="1" max="1" width="14.42578125" style="76"/>
    <col min="2" max="2" width="8.42578125" style="76" bestFit="1" customWidth="1"/>
    <col min="3" max="3" width="7" style="76" customWidth="1"/>
    <col min="4" max="4" width="14.42578125" style="85" customWidth="1"/>
    <col min="5" max="5" width="14.42578125" style="17" customWidth="1"/>
    <col min="6" max="6" width="14.42578125" style="85" customWidth="1"/>
    <col min="7" max="7" width="16" style="76" customWidth="1"/>
    <col min="8" max="8" width="17.140625" style="17" customWidth="1"/>
    <col min="9" max="9" width="14.42578125" style="76" hidden="1" customWidth="1"/>
    <col min="10" max="10" width="16.85546875" style="80" hidden="1" customWidth="1"/>
    <col min="11" max="11" width="11.28515625" style="81" hidden="1" customWidth="1"/>
    <col min="12" max="12" width="14.42578125" style="82" hidden="1" customWidth="1"/>
    <col min="13" max="13" width="14.42578125" style="80" hidden="1" customWidth="1"/>
    <col min="14" max="14" width="14.42578125" style="81" hidden="1" customWidth="1"/>
    <col min="15" max="15" width="14.42578125" style="76" hidden="1" customWidth="1"/>
    <col min="16" max="16" width="14.42578125" style="80" hidden="1" customWidth="1"/>
    <col min="17" max="17" width="14.42578125" style="81" hidden="1" customWidth="1"/>
    <col min="18" max="18" width="14.42578125" style="83" hidden="1" customWidth="1"/>
    <col min="19" max="19" width="14.42578125" style="80" hidden="1" customWidth="1"/>
    <col min="20" max="20" width="14.42578125" style="81" hidden="1" customWidth="1"/>
    <col min="21" max="21" width="14.42578125" style="17" customWidth="1"/>
    <col min="22" max="22" width="14.42578125" style="80" customWidth="1"/>
    <col min="23" max="23" width="14.42578125" style="81" customWidth="1"/>
    <col min="24" max="24" width="13" style="81" customWidth="1"/>
    <col min="25" max="25" width="14.42578125" style="80" customWidth="1"/>
    <col min="26" max="26" width="14.42578125" style="81" customWidth="1"/>
    <col min="27" max="16384" width="14.42578125" style="17"/>
  </cols>
  <sheetData>
    <row r="1" spans="1:27" ht="15.75" customHeight="1" x14ac:dyDescent="0.25">
      <c r="A1" s="14"/>
      <c r="B1" s="14"/>
      <c r="C1" s="14"/>
      <c r="D1" s="15"/>
      <c r="E1" s="16"/>
      <c r="F1" s="15"/>
      <c r="G1" s="16"/>
      <c r="H1" s="16"/>
      <c r="I1" s="146" t="s">
        <v>0</v>
      </c>
      <c r="J1" s="147"/>
      <c r="K1" s="147"/>
      <c r="L1" s="148"/>
      <c r="M1" s="147"/>
      <c r="N1" s="147"/>
      <c r="O1" s="149" t="s">
        <v>1</v>
      </c>
      <c r="P1" s="150"/>
      <c r="Q1" s="150"/>
      <c r="R1" s="150"/>
      <c r="S1" s="150"/>
      <c r="T1" s="151"/>
      <c r="U1" s="152" t="s">
        <v>2</v>
      </c>
      <c r="V1" s="153"/>
      <c r="W1" s="153"/>
      <c r="X1" s="154"/>
      <c r="Y1" s="153"/>
      <c r="Z1" s="155"/>
    </row>
    <row r="2" spans="1:27" ht="15.75" customHeight="1" x14ac:dyDescent="0.25">
      <c r="A2" s="14"/>
      <c r="B2" s="14"/>
      <c r="C2" s="14"/>
      <c r="D2" s="15"/>
      <c r="E2" s="16"/>
      <c r="F2" s="18">
        <f>SUBTOTAL(9,F4:F123)</f>
        <v>13156169.03971627</v>
      </c>
      <c r="G2" s="16"/>
      <c r="H2" s="19">
        <f>SUBTOTAL(9,H4:H123)</f>
        <v>22870120.20637301</v>
      </c>
      <c r="I2" s="20"/>
      <c r="J2" s="21">
        <f>SUBTOTAL(9,J4:J123)</f>
        <v>30960287.390000001</v>
      </c>
      <c r="K2" s="22"/>
      <c r="L2" s="23"/>
      <c r="M2" s="24"/>
      <c r="N2" s="25">
        <f>SUBTOTAL(9,N4:N123)</f>
        <v>18184352.161426164</v>
      </c>
      <c r="O2" s="26"/>
      <c r="P2" s="27">
        <f>SUBTOTAL(9,P4:P123)</f>
        <v>28645387.360000003</v>
      </c>
      <c r="Q2" s="28"/>
      <c r="R2" s="29"/>
      <c r="S2" s="30"/>
      <c r="T2" s="31">
        <f>SUBTOTAL(9,T4:T123)</f>
        <v>15550105.930743625</v>
      </c>
      <c r="U2" s="32"/>
      <c r="V2" s="33">
        <f>SUBTOTAL(9,V4:V123)</f>
        <v>30938562.52</v>
      </c>
      <c r="W2" s="34"/>
      <c r="X2" s="35"/>
      <c r="Y2" s="30"/>
      <c r="Z2" s="31">
        <f>SUBTOTAL(9,Z4:Z123)</f>
        <v>17036833.009179775</v>
      </c>
    </row>
    <row r="3" spans="1:27" ht="12.75" x14ac:dyDescent="0.2">
      <c r="A3" s="36" t="s">
        <v>16</v>
      </c>
      <c r="B3" s="36" t="s">
        <v>17</v>
      </c>
      <c r="C3" s="36" t="s">
        <v>18</v>
      </c>
      <c r="D3" s="37" t="s">
        <v>19</v>
      </c>
      <c r="E3" s="38" t="s">
        <v>20</v>
      </c>
      <c r="F3" s="37" t="s">
        <v>21</v>
      </c>
      <c r="G3" s="39" t="s">
        <v>22</v>
      </c>
      <c r="H3" s="39" t="s">
        <v>23</v>
      </c>
      <c r="I3" s="40" t="s">
        <v>24</v>
      </c>
      <c r="J3" s="41" t="s">
        <v>25</v>
      </c>
      <c r="K3" s="42" t="s">
        <v>26</v>
      </c>
      <c r="L3" s="43" t="s">
        <v>3</v>
      </c>
      <c r="M3" s="44" t="s">
        <v>27</v>
      </c>
      <c r="N3" s="45" t="s">
        <v>28</v>
      </c>
      <c r="O3" s="46" t="s">
        <v>24</v>
      </c>
      <c r="P3" s="47" t="s">
        <v>29</v>
      </c>
      <c r="Q3" s="48" t="s">
        <v>26</v>
      </c>
      <c r="R3" s="49" t="s">
        <v>3</v>
      </c>
      <c r="S3" s="44" t="s">
        <v>27</v>
      </c>
      <c r="T3" s="45" t="s">
        <v>28</v>
      </c>
      <c r="U3" s="50" t="s">
        <v>24</v>
      </c>
      <c r="V3" s="51" t="s">
        <v>30</v>
      </c>
      <c r="W3" s="52" t="s">
        <v>26</v>
      </c>
      <c r="X3" s="49" t="s">
        <v>3</v>
      </c>
      <c r="Y3" s="44" t="s">
        <v>27</v>
      </c>
      <c r="Z3" s="45" t="s">
        <v>28</v>
      </c>
      <c r="AA3" s="144" t="s">
        <v>73</v>
      </c>
    </row>
    <row r="4" spans="1:27" ht="12.75" x14ac:dyDescent="0.2">
      <c r="A4" s="53">
        <v>1</v>
      </c>
      <c r="B4" s="53" t="s">
        <v>31</v>
      </c>
      <c r="C4" s="53" t="s">
        <v>32</v>
      </c>
      <c r="D4" s="54">
        <v>1000</v>
      </c>
      <c r="E4" s="55">
        <f t="shared" ref="E4:E67" si="0">IFERROR(AVERAGE(K4,Q4,W4),0)</f>
        <v>4228.2397962636123</v>
      </c>
      <c r="F4" s="56">
        <f t="shared" ref="F4:F67" si="1">E4*D4</f>
        <v>4228239.7962636119</v>
      </c>
      <c r="G4" s="57">
        <v>2218.8649999999998</v>
      </c>
      <c r="H4" s="58">
        <f t="shared" ref="H4:H67" si="2">G4*E4</f>
        <v>9381893.2955364585</v>
      </c>
      <c r="I4" s="59">
        <v>2119.6949999999997</v>
      </c>
      <c r="J4" s="60">
        <v>8566494.0800000001</v>
      </c>
      <c r="K4" s="61">
        <f>IFERROR(J4/I4,0)</f>
        <v>4041.3805193671737</v>
      </c>
      <c r="L4" s="62">
        <f>I4-D4</f>
        <v>1119.6949999999997</v>
      </c>
      <c r="M4" s="63" t="s">
        <v>33</v>
      </c>
      <c r="N4" s="64">
        <f>L4*K4</f>
        <v>4525113.5606328268</v>
      </c>
      <c r="O4" s="59">
        <v>1350.298</v>
      </c>
      <c r="P4" s="60">
        <v>5587058.540000001</v>
      </c>
      <c r="Q4" s="61">
        <f>IFERROR(P4/O4,0)</f>
        <v>4137.648533879189</v>
      </c>
      <c r="R4" s="62">
        <f t="shared" ref="R4:R67" si="3">O4-D4</f>
        <v>350.298</v>
      </c>
      <c r="S4" s="63" t="s">
        <v>33</v>
      </c>
      <c r="T4" s="64">
        <f t="shared" ref="T4:T9" si="4">R4*Q4</f>
        <v>1449410.0061208121</v>
      </c>
      <c r="U4" s="65">
        <v>1073.9559999999999</v>
      </c>
      <c r="V4" s="60">
        <v>4838913.1700000009</v>
      </c>
      <c r="W4" s="66">
        <f>IFERROR(V4/U4,0)</f>
        <v>4505.6903355444738</v>
      </c>
      <c r="X4" s="67">
        <f>U4-D4</f>
        <v>73.955999999999904</v>
      </c>
      <c r="Y4" s="60" t="s">
        <v>33</v>
      </c>
      <c r="Z4" s="58">
        <f>X4*E4</f>
        <v>312703.70237247128</v>
      </c>
    </row>
    <row r="5" spans="1:27" ht="12.75" x14ac:dyDescent="0.2">
      <c r="A5" s="53">
        <v>2</v>
      </c>
      <c r="B5" s="53" t="s">
        <v>31</v>
      </c>
      <c r="C5" s="53" t="s">
        <v>32</v>
      </c>
      <c r="D5" s="54">
        <v>1000</v>
      </c>
      <c r="E5" s="55">
        <f t="shared" si="0"/>
        <v>3992.5715367733269</v>
      </c>
      <c r="F5" s="56">
        <f t="shared" si="1"/>
        <v>3992571.5367733268</v>
      </c>
      <c r="G5" s="57">
        <v>2109.5340000000001</v>
      </c>
      <c r="H5" s="58">
        <f t="shared" si="2"/>
        <v>8422465.4042555839</v>
      </c>
      <c r="I5" s="59">
        <v>1909.0380000000002</v>
      </c>
      <c r="J5" s="60">
        <v>7379883.6600000001</v>
      </c>
      <c r="K5" s="61">
        <f t="shared" ref="K5:K68" si="5">IFERROR(J5/I5,0)</f>
        <v>3865.7604825048006</v>
      </c>
      <c r="L5" s="62">
        <f t="shared" ref="L5:L68" si="6">I5-D5</f>
        <v>909.03800000000024</v>
      </c>
      <c r="M5" s="63" t="s">
        <v>33</v>
      </c>
      <c r="N5" s="64">
        <f t="shared" ref="N5:N9" si="7">L5*K5</f>
        <v>3514123.1774951997</v>
      </c>
      <c r="O5" s="59">
        <v>1905.11</v>
      </c>
      <c r="P5" s="60">
        <v>7683861.3600000003</v>
      </c>
      <c r="Q5" s="61">
        <f t="shared" ref="Q5:Q68" si="8">IFERROR(P5/O5,0)</f>
        <v>4033.2901302287009</v>
      </c>
      <c r="R5" s="62">
        <f t="shared" si="3"/>
        <v>905.1099999999999</v>
      </c>
      <c r="S5" s="63" t="s">
        <v>33</v>
      </c>
      <c r="T5" s="64">
        <f t="shared" si="4"/>
        <v>3650571.2297712993</v>
      </c>
      <c r="U5" s="68">
        <v>2167.788</v>
      </c>
      <c r="V5" s="60">
        <v>8841678.8699999992</v>
      </c>
      <c r="W5" s="66">
        <f t="shared" ref="W5:W68" si="9">IFERROR(V5/U5,0)</f>
        <v>4078.6639975864796</v>
      </c>
      <c r="X5" s="67">
        <f t="shared" ref="X5:X68" si="10">U5-D5</f>
        <v>1167.788</v>
      </c>
      <c r="Y5" s="60" t="s">
        <v>33</v>
      </c>
      <c r="Z5" s="58">
        <f t="shared" ref="Z5:Z6" si="11">X5*E5</f>
        <v>4662477.1297854502</v>
      </c>
    </row>
    <row r="6" spans="1:27" ht="12.75" x14ac:dyDescent="0.2">
      <c r="A6" s="53">
        <v>3</v>
      </c>
      <c r="B6" s="53" t="s">
        <v>31</v>
      </c>
      <c r="C6" s="53" t="s">
        <v>32</v>
      </c>
      <c r="D6" s="54">
        <v>500</v>
      </c>
      <c r="E6" s="55">
        <f t="shared" si="0"/>
        <v>4043.286529994893</v>
      </c>
      <c r="F6" s="56">
        <f t="shared" si="1"/>
        <v>2021643.2649974464</v>
      </c>
      <c r="G6" s="57">
        <v>855.45</v>
      </c>
      <c r="H6" s="58">
        <f t="shared" si="2"/>
        <v>3458829.4620841313</v>
      </c>
      <c r="I6" s="59">
        <v>1388.6990000000001</v>
      </c>
      <c r="J6" s="60">
        <v>5490914.3600000003</v>
      </c>
      <c r="K6" s="61">
        <f t="shared" si="5"/>
        <v>3953.9989299337008</v>
      </c>
      <c r="L6" s="62">
        <f t="shared" si="6"/>
        <v>888.69900000000007</v>
      </c>
      <c r="M6" s="63" t="s">
        <v>33</v>
      </c>
      <c r="N6" s="64">
        <f t="shared" si="7"/>
        <v>3513914.89503315</v>
      </c>
      <c r="O6" s="59">
        <v>1708.1750000000002</v>
      </c>
      <c r="P6" s="60">
        <v>6895310.0099999998</v>
      </c>
      <c r="Q6" s="61">
        <f t="shared" si="8"/>
        <v>4036.6531590732793</v>
      </c>
      <c r="R6" s="62">
        <f t="shared" si="3"/>
        <v>1208.1750000000002</v>
      </c>
      <c r="S6" s="63" t="s">
        <v>33</v>
      </c>
      <c r="T6" s="64">
        <f t="shared" si="4"/>
        <v>4876983.4304633597</v>
      </c>
      <c r="U6" s="68">
        <v>1651.8380000000002</v>
      </c>
      <c r="V6" s="60">
        <v>6837300.2400000002</v>
      </c>
      <c r="W6" s="66">
        <f t="shared" si="9"/>
        <v>4139.2075009776981</v>
      </c>
      <c r="X6" s="67">
        <f t="shared" si="10"/>
        <v>1151.8380000000002</v>
      </c>
      <c r="Y6" s="60" t="s">
        <v>33</v>
      </c>
      <c r="Z6" s="58">
        <f t="shared" si="11"/>
        <v>4657211.0701362584</v>
      </c>
    </row>
    <row r="7" spans="1:27" ht="12.75" hidden="1" x14ac:dyDescent="0.2">
      <c r="A7" s="53">
        <v>6</v>
      </c>
      <c r="B7" s="53" t="s">
        <v>31</v>
      </c>
      <c r="C7" s="53" t="s">
        <v>32</v>
      </c>
      <c r="D7" s="69">
        <v>100</v>
      </c>
      <c r="E7" s="55">
        <f t="shared" si="0"/>
        <v>5375.2303635774088</v>
      </c>
      <c r="F7" s="56">
        <f t="shared" si="1"/>
        <v>537523.03635774087</v>
      </c>
      <c r="G7" s="57">
        <v>260.19600000000003</v>
      </c>
      <c r="H7" s="58">
        <f t="shared" si="2"/>
        <v>1398613.4396813875</v>
      </c>
      <c r="I7" s="59">
        <v>162.85999999999999</v>
      </c>
      <c r="J7" s="60">
        <v>856035.91</v>
      </c>
      <c r="K7" s="61">
        <f t="shared" si="5"/>
        <v>5256.2686356379718</v>
      </c>
      <c r="L7" s="62">
        <f t="shared" si="6"/>
        <v>62.859999999999985</v>
      </c>
      <c r="M7" s="63" t="s">
        <v>33</v>
      </c>
      <c r="N7" s="64">
        <f t="shared" si="7"/>
        <v>330409.04643620283</v>
      </c>
      <c r="O7" s="59">
        <v>127.63200000000001</v>
      </c>
      <c r="P7" s="60">
        <v>695675.37</v>
      </c>
      <c r="Q7" s="61">
        <f t="shared" si="8"/>
        <v>5450.6344020308388</v>
      </c>
      <c r="R7" s="62">
        <f t="shared" si="3"/>
        <v>27.632000000000005</v>
      </c>
      <c r="S7" s="63" t="s">
        <v>33</v>
      </c>
      <c r="T7" s="64">
        <f t="shared" si="4"/>
        <v>150611.92979691617</v>
      </c>
      <c r="U7" s="68">
        <v>26.082000000000001</v>
      </c>
      <c r="V7" s="60">
        <v>141332.83000000002</v>
      </c>
      <c r="W7" s="66">
        <f t="shared" si="9"/>
        <v>5418.7880530634156</v>
      </c>
      <c r="X7" s="67">
        <f t="shared" si="10"/>
        <v>-73.918000000000006</v>
      </c>
      <c r="Y7" s="60" t="s">
        <v>5</v>
      </c>
      <c r="Z7" s="58"/>
    </row>
    <row r="8" spans="1:27" ht="12.75" x14ac:dyDescent="0.2">
      <c r="A8" s="53">
        <v>7</v>
      </c>
      <c r="B8" s="53" t="s">
        <v>31</v>
      </c>
      <c r="C8" s="53" t="s">
        <v>32</v>
      </c>
      <c r="D8" s="69">
        <v>500</v>
      </c>
      <c r="E8" s="55">
        <f t="shared" si="0"/>
        <v>5433.6789752243558</v>
      </c>
      <c r="F8" s="56">
        <f t="shared" si="1"/>
        <v>2716839.4876121781</v>
      </c>
      <c r="G8" s="57">
        <v>217.83600000000001</v>
      </c>
      <c r="H8" s="58">
        <f t="shared" si="2"/>
        <v>1183650.8932469729</v>
      </c>
      <c r="I8" s="59">
        <v>1610.1320000000001</v>
      </c>
      <c r="J8" s="60">
        <v>8678353.040000001</v>
      </c>
      <c r="K8" s="61">
        <f t="shared" si="5"/>
        <v>5389.8394914205792</v>
      </c>
      <c r="L8" s="62">
        <f t="shared" si="6"/>
        <v>1110.1320000000001</v>
      </c>
      <c r="M8" s="63" t="s">
        <v>33</v>
      </c>
      <c r="N8" s="64">
        <f t="shared" si="7"/>
        <v>5983433.2942897109</v>
      </c>
      <c r="O8" s="59">
        <v>1418.3240000000001</v>
      </c>
      <c r="P8" s="60">
        <v>7684880.1499999994</v>
      </c>
      <c r="Q8" s="61">
        <f t="shared" si="8"/>
        <v>5418.2825292387342</v>
      </c>
      <c r="R8" s="62">
        <f t="shared" si="3"/>
        <v>918.32400000000007</v>
      </c>
      <c r="S8" s="63" t="s">
        <v>33</v>
      </c>
      <c r="T8" s="64">
        <f t="shared" si="4"/>
        <v>4975738.8853806313</v>
      </c>
      <c r="U8" s="68">
        <v>1730.6189999999999</v>
      </c>
      <c r="V8" s="60">
        <v>9506142.8999999985</v>
      </c>
      <c r="W8" s="66">
        <f t="shared" si="9"/>
        <v>5492.9149050137548</v>
      </c>
      <c r="X8" s="67">
        <f t="shared" si="10"/>
        <v>1230.6189999999999</v>
      </c>
      <c r="Y8" s="60" t="s">
        <v>33</v>
      </c>
      <c r="Z8" s="58">
        <f t="shared" ref="Z8:Z19" si="12">X8*E8</f>
        <v>6686788.5868116207</v>
      </c>
    </row>
    <row r="9" spans="1:27" ht="12.75" hidden="1" x14ac:dyDescent="0.2">
      <c r="A9" s="53">
        <v>8</v>
      </c>
      <c r="B9" s="53" t="s">
        <v>31</v>
      </c>
      <c r="C9" s="53" t="s">
        <v>32</v>
      </c>
      <c r="D9" s="69">
        <v>300</v>
      </c>
      <c r="E9" s="55">
        <f t="shared" si="0"/>
        <v>2187.1840717519376</v>
      </c>
      <c r="F9" s="56">
        <f t="shared" si="1"/>
        <v>656155.22152558132</v>
      </c>
      <c r="G9" s="57">
        <v>490</v>
      </c>
      <c r="H9" s="58">
        <f t="shared" si="2"/>
        <v>1071720.1951584495</v>
      </c>
      <c r="I9" s="59">
        <v>427.279</v>
      </c>
      <c r="J9" s="60">
        <v>927367.2</v>
      </c>
      <c r="K9" s="61">
        <f t="shared" si="5"/>
        <v>2170.4020089917826</v>
      </c>
      <c r="L9" s="62">
        <f t="shared" si="6"/>
        <v>127.279</v>
      </c>
      <c r="M9" s="63" t="s">
        <v>33</v>
      </c>
      <c r="N9" s="64">
        <f t="shared" si="7"/>
        <v>276246.59730246512</v>
      </c>
      <c r="O9" s="59">
        <v>503.69999999999993</v>
      </c>
      <c r="P9" s="60">
        <v>1103768.52</v>
      </c>
      <c r="Q9" s="61">
        <f t="shared" si="8"/>
        <v>2191.3212626563436</v>
      </c>
      <c r="R9" s="62">
        <f t="shared" si="3"/>
        <v>203.69999999999993</v>
      </c>
      <c r="S9" s="63" t="s">
        <v>33</v>
      </c>
      <c r="T9" s="64">
        <f t="shared" si="4"/>
        <v>446372.14120309707</v>
      </c>
      <c r="U9" s="68">
        <v>346.37700000000001</v>
      </c>
      <c r="V9" s="60">
        <v>761970.14999999991</v>
      </c>
      <c r="W9" s="66">
        <f t="shared" si="9"/>
        <v>2199.8289436076871</v>
      </c>
      <c r="X9" s="67">
        <f t="shared" si="10"/>
        <v>46.37700000000001</v>
      </c>
      <c r="Y9" s="60" t="s">
        <v>33</v>
      </c>
      <c r="Z9" s="58">
        <f t="shared" si="12"/>
        <v>101435.03569563963</v>
      </c>
    </row>
    <row r="10" spans="1:27" ht="12.75" hidden="1" x14ac:dyDescent="0.2">
      <c r="A10" s="53">
        <v>9</v>
      </c>
      <c r="B10" s="53" t="s">
        <v>31</v>
      </c>
      <c r="C10" s="53" t="s">
        <v>32</v>
      </c>
      <c r="D10" s="69">
        <v>1500</v>
      </c>
      <c r="E10" s="55">
        <f t="shared" si="0"/>
        <v>103.42811146270896</v>
      </c>
      <c r="F10" s="56">
        <f t="shared" si="1"/>
        <v>155142.16719406343</v>
      </c>
      <c r="G10" s="57">
        <v>9911.9789999999994</v>
      </c>
      <c r="H10" s="58">
        <f t="shared" si="2"/>
        <v>1025177.2688280303</v>
      </c>
      <c r="I10" s="59">
        <v>1340.36</v>
      </c>
      <c r="J10" s="60">
        <v>126334.52</v>
      </c>
      <c r="K10" s="61">
        <f t="shared" si="5"/>
        <v>94.254170521352478</v>
      </c>
      <c r="L10" s="62">
        <f t="shared" si="6"/>
        <v>-159.6400000000001</v>
      </c>
      <c r="M10" s="63" t="s">
        <v>5</v>
      </c>
      <c r="N10" s="64"/>
      <c r="O10" s="59">
        <v>1340.36</v>
      </c>
      <c r="P10" s="60">
        <v>126334.52</v>
      </c>
      <c r="Q10" s="61">
        <f t="shared" si="8"/>
        <v>94.254170521352478</v>
      </c>
      <c r="R10" s="62">
        <f t="shared" si="3"/>
        <v>-159.6400000000001</v>
      </c>
      <c r="S10" s="63" t="s">
        <v>5</v>
      </c>
      <c r="T10" s="64"/>
      <c r="U10" s="68">
        <v>2272.12</v>
      </c>
      <c r="V10" s="60">
        <v>276689.67</v>
      </c>
      <c r="W10" s="66">
        <f t="shared" si="9"/>
        <v>121.7759933454219</v>
      </c>
      <c r="X10" s="67">
        <f t="shared" si="10"/>
        <v>772.11999999999989</v>
      </c>
      <c r="Y10" s="60" t="s">
        <v>33</v>
      </c>
      <c r="Z10" s="58">
        <f t="shared" si="12"/>
        <v>79858.913422586833</v>
      </c>
    </row>
    <row r="11" spans="1:27" ht="12.75" hidden="1" x14ac:dyDescent="0.2">
      <c r="A11" s="53">
        <v>10</v>
      </c>
      <c r="B11" s="53" t="s">
        <v>31</v>
      </c>
      <c r="C11" s="53" t="s">
        <v>34</v>
      </c>
      <c r="D11" s="69">
        <v>15000</v>
      </c>
      <c r="E11" s="55">
        <f t="shared" si="0"/>
        <v>13.438269437347804</v>
      </c>
      <c r="F11" s="56">
        <f t="shared" si="1"/>
        <v>201574.04156021707</v>
      </c>
      <c r="G11" s="57">
        <v>41690</v>
      </c>
      <c r="H11" s="58">
        <f t="shared" si="2"/>
        <v>560241.45284302998</v>
      </c>
      <c r="I11" s="59">
        <v>27759</v>
      </c>
      <c r="J11" s="60">
        <v>313666.44</v>
      </c>
      <c r="K11" s="61">
        <f t="shared" si="5"/>
        <v>11.299630390143736</v>
      </c>
      <c r="L11" s="62">
        <f t="shared" si="6"/>
        <v>12759</v>
      </c>
      <c r="M11" s="63" t="s">
        <v>33</v>
      </c>
      <c r="N11" s="64">
        <f t="shared" ref="N11:N16" si="13">L11*K11</f>
        <v>144171.98414784393</v>
      </c>
      <c r="O11" s="59">
        <v>25272</v>
      </c>
      <c r="P11" s="60">
        <v>346606.93</v>
      </c>
      <c r="Q11" s="61">
        <f t="shared" si="8"/>
        <v>13.715057375751821</v>
      </c>
      <c r="R11" s="62">
        <f t="shared" si="3"/>
        <v>10272</v>
      </c>
      <c r="S11" s="63" t="s">
        <v>33</v>
      </c>
      <c r="T11" s="64">
        <f t="shared" ref="T11:T19" si="14">R11*Q11</f>
        <v>140881.06936372269</v>
      </c>
      <c r="U11" s="68">
        <v>24389</v>
      </c>
      <c r="V11" s="60">
        <v>373154.64</v>
      </c>
      <c r="W11" s="66">
        <f t="shared" si="9"/>
        <v>15.300120546147854</v>
      </c>
      <c r="X11" s="67">
        <f t="shared" si="10"/>
        <v>9389</v>
      </c>
      <c r="Y11" s="60" t="s">
        <v>33</v>
      </c>
      <c r="Z11" s="58">
        <f t="shared" si="12"/>
        <v>126171.91174725853</v>
      </c>
    </row>
    <row r="12" spans="1:27" ht="12.75" hidden="1" x14ac:dyDescent="0.2">
      <c r="A12" s="53">
        <v>11</v>
      </c>
      <c r="B12" s="53" t="s">
        <v>31</v>
      </c>
      <c r="C12" s="53" t="s">
        <v>34</v>
      </c>
      <c r="D12" s="69">
        <v>70</v>
      </c>
      <c r="E12" s="55">
        <f t="shared" si="0"/>
        <v>2.7406283181179565</v>
      </c>
      <c r="F12" s="56">
        <f t="shared" si="1"/>
        <v>191.84398226825695</v>
      </c>
      <c r="G12" s="57">
        <v>185320</v>
      </c>
      <c r="H12" s="58">
        <f t="shared" si="2"/>
        <v>507893.23991361971</v>
      </c>
      <c r="I12" s="59">
        <v>75600</v>
      </c>
      <c r="J12" s="60">
        <v>210739.26</v>
      </c>
      <c r="K12" s="61">
        <f t="shared" si="5"/>
        <v>2.7875563492063495</v>
      </c>
      <c r="L12" s="62">
        <f t="shared" si="6"/>
        <v>75530</v>
      </c>
      <c r="M12" s="63" t="s">
        <v>33</v>
      </c>
      <c r="N12" s="64">
        <f t="shared" si="13"/>
        <v>210544.13105555557</v>
      </c>
      <c r="O12" s="59">
        <v>67500</v>
      </c>
      <c r="P12" s="60">
        <v>185242.63</v>
      </c>
      <c r="Q12" s="61">
        <f t="shared" si="8"/>
        <v>2.7443352592592594</v>
      </c>
      <c r="R12" s="62">
        <f t="shared" si="3"/>
        <v>67430</v>
      </c>
      <c r="S12" s="63" t="s">
        <v>33</v>
      </c>
      <c r="T12" s="64">
        <f t="shared" si="14"/>
        <v>185050.52653185185</v>
      </c>
      <c r="U12" s="68">
        <v>79650</v>
      </c>
      <c r="V12" s="60">
        <v>214257.97</v>
      </c>
      <c r="W12" s="66">
        <f t="shared" si="9"/>
        <v>2.689993345888261</v>
      </c>
      <c r="X12" s="67">
        <f t="shared" si="10"/>
        <v>79580</v>
      </c>
      <c r="Y12" s="60" t="s">
        <v>33</v>
      </c>
      <c r="Z12" s="58">
        <f t="shared" si="12"/>
        <v>218099.20155582696</v>
      </c>
    </row>
    <row r="13" spans="1:27" ht="12.75" hidden="1" x14ac:dyDescent="0.2">
      <c r="A13" s="53">
        <v>12</v>
      </c>
      <c r="B13" s="53" t="s">
        <v>31</v>
      </c>
      <c r="C13" s="53" t="s">
        <v>34</v>
      </c>
      <c r="D13" s="69">
        <v>70</v>
      </c>
      <c r="E13" s="55">
        <f t="shared" si="0"/>
        <v>3.2120433856180646</v>
      </c>
      <c r="F13" s="56">
        <f t="shared" si="1"/>
        <v>224.84303699326452</v>
      </c>
      <c r="G13" s="57">
        <v>134407</v>
      </c>
      <c r="H13" s="58">
        <f t="shared" si="2"/>
        <v>431721.11533076718</v>
      </c>
      <c r="I13" s="59">
        <v>74250</v>
      </c>
      <c r="J13" s="60">
        <v>243254.37</v>
      </c>
      <c r="K13" s="61">
        <f t="shared" si="5"/>
        <v>3.2761531313131314</v>
      </c>
      <c r="L13" s="62">
        <f t="shared" si="6"/>
        <v>74180</v>
      </c>
      <c r="M13" s="63" t="s">
        <v>33</v>
      </c>
      <c r="N13" s="64">
        <f t="shared" si="13"/>
        <v>243025.03928080809</v>
      </c>
      <c r="O13" s="59">
        <v>76950</v>
      </c>
      <c r="P13" s="60">
        <v>244700.12</v>
      </c>
      <c r="Q13" s="61">
        <f t="shared" si="8"/>
        <v>3.1799885640025991</v>
      </c>
      <c r="R13" s="62">
        <f t="shared" si="3"/>
        <v>76880</v>
      </c>
      <c r="S13" s="63" t="s">
        <v>33</v>
      </c>
      <c r="T13" s="64">
        <f t="shared" si="14"/>
        <v>244477.52080051982</v>
      </c>
      <c r="U13" s="68">
        <v>70200</v>
      </c>
      <c r="V13" s="60">
        <v>223235.19</v>
      </c>
      <c r="W13" s="66">
        <f t="shared" si="9"/>
        <v>3.1799884615384615</v>
      </c>
      <c r="X13" s="67">
        <f t="shared" si="10"/>
        <v>70130</v>
      </c>
      <c r="Y13" s="60" t="s">
        <v>33</v>
      </c>
      <c r="Z13" s="58">
        <f t="shared" si="12"/>
        <v>225260.60263339488</v>
      </c>
    </row>
    <row r="14" spans="1:27" ht="12.75" x14ac:dyDescent="0.2">
      <c r="A14" s="53">
        <v>13</v>
      </c>
      <c r="B14" s="53" t="s">
        <v>31</v>
      </c>
      <c r="C14" s="53" t="s">
        <v>32</v>
      </c>
      <c r="D14" s="69">
        <v>100</v>
      </c>
      <c r="E14" s="55">
        <f t="shared" si="0"/>
        <v>1968.7495406970602</v>
      </c>
      <c r="F14" s="56">
        <f t="shared" si="1"/>
        <v>196874.95406970603</v>
      </c>
      <c r="G14" s="57">
        <v>215</v>
      </c>
      <c r="H14" s="58">
        <f t="shared" si="2"/>
        <v>423281.15124986792</v>
      </c>
      <c r="I14" s="59">
        <v>429.02460000000002</v>
      </c>
      <c r="J14" s="60">
        <v>844642.25</v>
      </c>
      <c r="K14" s="61">
        <f t="shared" si="5"/>
        <v>1968.7501602472212</v>
      </c>
      <c r="L14" s="62">
        <f t="shared" si="6"/>
        <v>329.02460000000002</v>
      </c>
      <c r="M14" s="63" t="s">
        <v>33</v>
      </c>
      <c r="N14" s="64">
        <f t="shared" si="13"/>
        <v>647767.23397527786</v>
      </c>
      <c r="O14" s="59">
        <v>403.44260000000003</v>
      </c>
      <c r="P14" s="60">
        <v>794277.3</v>
      </c>
      <c r="Q14" s="61">
        <f t="shared" si="8"/>
        <v>1968.7492099247822</v>
      </c>
      <c r="R14" s="62">
        <f t="shared" si="3"/>
        <v>303.44260000000003</v>
      </c>
      <c r="S14" s="63" t="s">
        <v>33</v>
      </c>
      <c r="T14" s="64">
        <f t="shared" si="14"/>
        <v>597402.37900752178</v>
      </c>
      <c r="U14" s="68">
        <v>464.52199999999999</v>
      </c>
      <c r="V14" s="60">
        <v>914527.34</v>
      </c>
      <c r="W14" s="66">
        <f t="shared" si="9"/>
        <v>1968.7492519191771</v>
      </c>
      <c r="X14" s="67">
        <f t="shared" si="10"/>
        <v>364.52199999999999</v>
      </c>
      <c r="Y14" s="60" t="s">
        <v>33</v>
      </c>
      <c r="Z14" s="58">
        <f t="shared" si="12"/>
        <v>717652.52007397381</v>
      </c>
    </row>
    <row r="15" spans="1:27" ht="12.75" hidden="1" x14ac:dyDescent="0.2">
      <c r="A15" s="53">
        <v>14</v>
      </c>
      <c r="B15" s="53" t="s">
        <v>31</v>
      </c>
      <c r="C15" s="53" t="s">
        <v>32</v>
      </c>
      <c r="D15" s="69">
        <v>20</v>
      </c>
      <c r="E15" s="55">
        <f t="shared" si="0"/>
        <v>2563.2322160724543</v>
      </c>
      <c r="F15" s="56">
        <f t="shared" si="1"/>
        <v>51264.644321449086</v>
      </c>
      <c r="G15" s="57">
        <v>104</v>
      </c>
      <c r="H15" s="58">
        <f t="shared" si="2"/>
        <v>266576.15047153528</v>
      </c>
      <c r="I15" s="59">
        <v>98.587999999999994</v>
      </c>
      <c r="J15" s="60">
        <v>257131.83</v>
      </c>
      <c r="K15" s="61">
        <f t="shared" si="5"/>
        <v>2608.1453118026534</v>
      </c>
      <c r="L15" s="62">
        <f t="shared" si="6"/>
        <v>78.587999999999994</v>
      </c>
      <c r="M15" s="63" t="s">
        <v>33</v>
      </c>
      <c r="N15" s="64">
        <f t="shared" si="13"/>
        <v>204968.92376394692</v>
      </c>
      <c r="O15" s="59">
        <v>95.930999999999997</v>
      </c>
      <c r="P15" s="60">
        <v>237418.13</v>
      </c>
      <c r="Q15" s="61">
        <f t="shared" si="8"/>
        <v>2474.8843439555517</v>
      </c>
      <c r="R15" s="62">
        <f t="shared" si="3"/>
        <v>75.930999999999997</v>
      </c>
      <c r="S15" s="63" t="s">
        <v>33</v>
      </c>
      <c r="T15" s="64">
        <f t="shared" si="14"/>
        <v>187920.44312088899</v>
      </c>
      <c r="U15" s="68">
        <v>133.00899999999999</v>
      </c>
      <c r="V15" s="60">
        <v>346710.17000000004</v>
      </c>
      <c r="W15" s="66">
        <f t="shared" si="9"/>
        <v>2606.6669924591574</v>
      </c>
      <c r="X15" s="67">
        <f t="shared" si="10"/>
        <v>113.00899999999999</v>
      </c>
      <c r="Y15" s="60" t="s">
        <v>33</v>
      </c>
      <c r="Z15" s="58">
        <f t="shared" si="12"/>
        <v>289668.30950613198</v>
      </c>
    </row>
    <row r="16" spans="1:27" ht="12.75" hidden="1" x14ac:dyDescent="0.2">
      <c r="A16" s="53">
        <v>15</v>
      </c>
      <c r="B16" s="53" t="s">
        <v>31</v>
      </c>
      <c r="C16" s="53" t="s">
        <v>32</v>
      </c>
      <c r="D16" s="69">
        <v>50</v>
      </c>
      <c r="E16" s="55">
        <f t="shared" si="0"/>
        <v>1579.8876892765436</v>
      </c>
      <c r="F16" s="56">
        <f t="shared" si="1"/>
        <v>78994.384463827184</v>
      </c>
      <c r="G16" s="57">
        <v>157</v>
      </c>
      <c r="H16" s="58">
        <f t="shared" si="2"/>
        <v>248042.36721641733</v>
      </c>
      <c r="I16" s="59">
        <v>212.27</v>
      </c>
      <c r="J16" s="60">
        <v>338444.83999999997</v>
      </c>
      <c r="K16" s="61">
        <f t="shared" si="5"/>
        <v>1594.4073114429734</v>
      </c>
      <c r="L16" s="62">
        <f t="shared" si="6"/>
        <v>162.27000000000001</v>
      </c>
      <c r="M16" s="63" t="s">
        <v>33</v>
      </c>
      <c r="N16" s="64">
        <f t="shared" si="13"/>
        <v>258724.47442785132</v>
      </c>
      <c r="O16" s="59">
        <v>165.12300000000002</v>
      </c>
      <c r="P16" s="60">
        <v>257671.97</v>
      </c>
      <c r="Q16" s="61">
        <f t="shared" si="8"/>
        <v>1560.485032369809</v>
      </c>
      <c r="R16" s="62">
        <f t="shared" si="3"/>
        <v>115.12300000000002</v>
      </c>
      <c r="S16" s="63" t="s">
        <v>33</v>
      </c>
      <c r="T16" s="64">
        <f t="shared" si="14"/>
        <v>179647.71838150956</v>
      </c>
      <c r="U16" s="68">
        <v>125.59100000000001</v>
      </c>
      <c r="V16" s="60">
        <v>199032.94</v>
      </c>
      <c r="W16" s="66">
        <f t="shared" si="9"/>
        <v>1584.7707240168484</v>
      </c>
      <c r="X16" s="67">
        <f t="shared" si="10"/>
        <v>75.591000000000008</v>
      </c>
      <c r="Y16" s="60" t="s">
        <v>33</v>
      </c>
      <c r="Z16" s="58">
        <f t="shared" si="12"/>
        <v>119425.29032010322</v>
      </c>
    </row>
    <row r="17" spans="1:26" ht="12.75" hidden="1" x14ac:dyDescent="0.2">
      <c r="A17" s="53">
        <v>16</v>
      </c>
      <c r="B17" s="53" t="s">
        <v>31</v>
      </c>
      <c r="C17" s="53" t="s">
        <v>32</v>
      </c>
      <c r="D17" s="69">
        <v>7</v>
      </c>
      <c r="E17" s="55">
        <f t="shared" si="0"/>
        <v>22980.891351851853</v>
      </c>
      <c r="F17" s="56">
        <f t="shared" si="1"/>
        <v>160866.23946296296</v>
      </c>
      <c r="G17" s="57">
        <v>6</v>
      </c>
      <c r="H17" s="58">
        <f t="shared" si="2"/>
        <v>137885.34811111112</v>
      </c>
      <c r="I17" s="59">
        <v>4</v>
      </c>
      <c r="J17" s="60">
        <v>89908.17</v>
      </c>
      <c r="K17" s="61">
        <f t="shared" si="5"/>
        <v>22477.0425</v>
      </c>
      <c r="L17" s="62">
        <f t="shared" si="6"/>
        <v>-3</v>
      </c>
      <c r="M17" s="63" t="s">
        <v>5</v>
      </c>
      <c r="N17" s="64"/>
      <c r="O17" s="59">
        <v>10</v>
      </c>
      <c r="P17" s="60">
        <v>232328.16</v>
      </c>
      <c r="Q17" s="61">
        <f t="shared" si="8"/>
        <v>23232.815999999999</v>
      </c>
      <c r="R17" s="62">
        <f t="shared" si="3"/>
        <v>3</v>
      </c>
      <c r="S17" s="63" t="s">
        <v>33</v>
      </c>
      <c r="T17" s="64">
        <f t="shared" si="14"/>
        <v>69698.448000000004</v>
      </c>
      <c r="U17" s="68">
        <v>9</v>
      </c>
      <c r="V17" s="60">
        <v>209095.34</v>
      </c>
      <c r="W17" s="66">
        <f t="shared" si="9"/>
        <v>23232.815555555557</v>
      </c>
      <c r="X17" s="67">
        <f t="shared" si="10"/>
        <v>2</v>
      </c>
      <c r="Y17" s="60" t="s">
        <v>33</v>
      </c>
      <c r="Z17" s="58">
        <f t="shared" si="12"/>
        <v>45961.782703703706</v>
      </c>
    </row>
    <row r="18" spans="1:26" ht="15.75" hidden="1" customHeight="1" x14ac:dyDescent="0.2">
      <c r="A18" s="53">
        <v>17</v>
      </c>
      <c r="B18" s="53" t="s">
        <v>31</v>
      </c>
      <c r="C18" s="53" t="s">
        <v>32</v>
      </c>
      <c r="D18" s="69">
        <v>7</v>
      </c>
      <c r="E18" s="55">
        <f t="shared" si="0"/>
        <v>22289.497460144925</v>
      </c>
      <c r="F18" s="56">
        <f t="shared" si="1"/>
        <v>156026.48222101448</v>
      </c>
      <c r="G18" s="57">
        <v>6</v>
      </c>
      <c r="H18" s="58">
        <f t="shared" si="2"/>
        <v>133736.98476086956</v>
      </c>
      <c r="I18" s="59">
        <v>16</v>
      </c>
      <c r="J18" s="60">
        <v>344590.66</v>
      </c>
      <c r="K18" s="61">
        <f t="shared" si="5"/>
        <v>21536.916249999998</v>
      </c>
      <c r="L18" s="62">
        <f t="shared" si="6"/>
        <v>9</v>
      </c>
      <c r="M18" s="63" t="s">
        <v>33</v>
      </c>
      <c r="N18" s="64">
        <f t="shared" ref="N18:N24" si="15">L18*K18</f>
        <v>193832.24625</v>
      </c>
      <c r="O18" s="59">
        <v>10</v>
      </c>
      <c r="P18" s="60">
        <v>215369.17</v>
      </c>
      <c r="Q18" s="61">
        <f t="shared" si="8"/>
        <v>21536.917000000001</v>
      </c>
      <c r="R18" s="62">
        <f t="shared" si="3"/>
        <v>3</v>
      </c>
      <c r="S18" s="63" t="s">
        <v>33</v>
      </c>
      <c r="T18" s="64">
        <f t="shared" si="14"/>
        <v>64610.751000000004</v>
      </c>
      <c r="U18" s="68">
        <v>11.5</v>
      </c>
      <c r="V18" s="60">
        <v>273638.58</v>
      </c>
      <c r="W18" s="66">
        <f t="shared" si="9"/>
        <v>23794.659130434786</v>
      </c>
      <c r="X18" s="67">
        <f t="shared" si="10"/>
        <v>4.5</v>
      </c>
      <c r="Y18" s="60" t="s">
        <v>33</v>
      </c>
      <c r="Z18" s="58">
        <f t="shared" si="12"/>
        <v>100302.73857065216</v>
      </c>
    </row>
    <row r="19" spans="1:26" ht="12.75" hidden="1" x14ac:dyDescent="0.2">
      <c r="A19" s="53">
        <v>18</v>
      </c>
      <c r="B19" s="53" t="s">
        <v>31</v>
      </c>
      <c r="C19" s="53" t="s">
        <v>34</v>
      </c>
      <c r="D19" s="69">
        <v>18000</v>
      </c>
      <c r="E19" s="55">
        <f t="shared" si="0"/>
        <v>4.7665028559475822</v>
      </c>
      <c r="F19" s="56">
        <f t="shared" si="1"/>
        <v>85797.051407056482</v>
      </c>
      <c r="G19" s="57">
        <v>26120</v>
      </c>
      <c r="H19" s="58">
        <f t="shared" si="2"/>
        <v>124501.05459735084</v>
      </c>
      <c r="I19" s="59">
        <v>30259.130799999999</v>
      </c>
      <c r="J19" s="60">
        <v>145611.22999999998</v>
      </c>
      <c r="K19" s="61">
        <f t="shared" si="5"/>
        <v>4.8121418609948963</v>
      </c>
      <c r="L19" s="62">
        <f t="shared" si="6"/>
        <v>12259.130799999999</v>
      </c>
      <c r="M19" s="63" t="s">
        <v>33</v>
      </c>
      <c r="N19" s="64">
        <f t="shared" si="15"/>
        <v>58992.676502091846</v>
      </c>
      <c r="O19" s="59">
        <v>28469.0056</v>
      </c>
      <c r="P19" s="60">
        <v>138531.14000000001</v>
      </c>
      <c r="Q19" s="61">
        <f t="shared" si="8"/>
        <v>4.8660336769894066</v>
      </c>
      <c r="R19" s="62">
        <f t="shared" si="3"/>
        <v>10469.0056</v>
      </c>
      <c r="S19" s="63" t="s">
        <v>33</v>
      </c>
      <c r="T19" s="64">
        <f t="shared" si="14"/>
        <v>50942.53381419069</v>
      </c>
      <c r="U19" s="68">
        <v>24864.001199999999</v>
      </c>
      <c r="V19" s="60">
        <v>114904.83</v>
      </c>
      <c r="W19" s="66">
        <f t="shared" si="9"/>
        <v>4.6213330298584445</v>
      </c>
      <c r="X19" s="67">
        <f t="shared" si="10"/>
        <v>6864.0011999999988</v>
      </c>
      <c r="Y19" s="60" t="s">
        <v>33</v>
      </c>
      <c r="Z19" s="58">
        <f t="shared" si="12"/>
        <v>32717.281323027626</v>
      </c>
    </row>
    <row r="20" spans="1:26" ht="12.75" hidden="1" x14ac:dyDescent="0.2">
      <c r="A20" s="53">
        <v>19</v>
      </c>
      <c r="B20" s="53" t="s">
        <v>31</v>
      </c>
      <c r="C20" s="53" t="s">
        <v>34</v>
      </c>
      <c r="D20" s="69">
        <v>13000</v>
      </c>
      <c r="E20" s="55">
        <f t="shared" si="0"/>
        <v>6.4544752753772316</v>
      </c>
      <c r="F20" s="56">
        <f t="shared" si="1"/>
        <v>83908.178579904008</v>
      </c>
      <c r="G20" s="57">
        <v>18029</v>
      </c>
      <c r="H20" s="58">
        <f t="shared" si="2"/>
        <v>116367.7347397761</v>
      </c>
      <c r="I20" s="59">
        <v>19269</v>
      </c>
      <c r="J20" s="60">
        <v>106919.09</v>
      </c>
      <c r="K20" s="61">
        <f t="shared" si="5"/>
        <v>5.548761741657585</v>
      </c>
      <c r="L20" s="62">
        <f t="shared" si="6"/>
        <v>6269</v>
      </c>
      <c r="M20" s="63" t="s">
        <v>33</v>
      </c>
      <c r="N20" s="64">
        <f t="shared" si="15"/>
        <v>34785.187358451403</v>
      </c>
      <c r="O20" s="59">
        <v>11811</v>
      </c>
      <c r="P20" s="60">
        <v>77930.16</v>
      </c>
      <c r="Q20" s="61">
        <f t="shared" si="8"/>
        <v>6.5981000762001525</v>
      </c>
      <c r="R20" s="62">
        <f t="shared" si="3"/>
        <v>-1189</v>
      </c>
      <c r="S20" s="63" t="s">
        <v>5</v>
      </c>
      <c r="T20" s="64"/>
      <c r="U20" s="68">
        <v>8702</v>
      </c>
      <c r="V20" s="60">
        <v>62798.54</v>
      </c>
      <c r="W20" s="66">
        <f t="shared" si="9"/>
        <v>7.2165640082739602</v>
      </c>
      <c r="X20" s="67">
        <f t="shared" si="10"/>
        <v>-4298</v>
      </c>
      <c r="Y20" s="60" t="s">
        <v>5</v>
      </c>
      <c r="Z20" s="58"/>
    </row>
    <row r="21" spans="1:26" ht="12.75" hidden="1" x14ac:dyDescent="0.2">
      <c r="A21" s="53">
        <v>20</v>
      </c>
      <c r="B21" s="53" t="s">
        <v>31</v>
      </c>
      <c r="C21" s="53" t="s">
        <v>32</v>
      </c>
      <c r="D21" s="69">
        <v>5000</v>
      </c>
      <c r="E21" s="55">
        <f t="shared" si="0"/>
        <v>77.902686191677603</v>
      </c>
      <c r="F21" s="56">
        <f t="shared" si="1"/>
        <v>389513.43095838802</v>
      </c>
      <c r="G21" s="57">
        <v>1476.5070000000001</v>
      </c>
      <c r="H21" s="58">
        <f t="shared" si="2"/>
        <v>115023.86148081532</v>
      </c>
      <c r="I21" s="59">
        <v>5438.3190000000004</v>
      </c>
      <c r="J21" s="60">
        <v>408782.67</v>
      </c>
      <c r="K21" s="61">
        <f t="shared" si="5"/>
        <v>75.167100348471635</v>
      </c>
      <c r="L21" s="62">
        <f t="shared" si="6"/>
        <v>438.31900000000041</v>
      </c>
      <c r="M21" s="63" t="s">
        <v>33</v>
      </c>
      <c r="N21" s="64">
        <f t="shared" si="15"/>
        <v>32947.168257641773</v>
      </c>
      <c r="O21" s="59">
        <v>4466.9660000000003</v>
      </c>
      <c r="P21" s="60">
        <v>343557.98</v>
      </c>
      <c r="Q21" s="61">
        <f t="shared" si="8"/>
        <v>76.910811499348767</v>
      </c>
      <c r="R21" s="62">
        <f t="shared" si="3"/>
        <v>-533.03399999999965</v>
      </c>
      <c r="S21" s="63" t="s">
        <v>5</v>
      </c>
      <c r="T21" s="64"/>
      <c r="U21" s="68">
        <v>4190.7700000000004</v>
      </c>
      <c r="V21" s="60">
        <v>342093.17</v>
      </c>
      <c r="W21" s="66">
        <f t="shared" si="9"/>
        <v>81.630146727212406</v>
      </c>
      <c r="X21" s="67">
        <f t="shared" si="10"/>
        <v>-809.22999999999956</v>
      </c>
      <c r="Y21" s="60" t="s">
        <v>5</v>
      </c>
      <c r="Z21" s="58"/>
    </row>
    <row r="22" spans="1:26" ht="12.75" hidden="1" x14ac:dyDescent="0.2">
      <c r="A22" s="53">
        <v>21</v>
      </c>
      <c r="B22" s="53" t="s">
        <v>31</v>
      </c>
      <c r="C22" s="53" t="s">
        <v>34</v>
      </c>
      <c r="D22" s="69">
        <v>15000</v>
      </c>
      <c r="E22" s="55">
        <f t="shared" si="0"/>
        <v>2.0060701976785946</v>
      </c>
      <c r="F22" s="56">
        <f t="shared" si="1"/>
        <v>30091.052965178918</v>
      </c>
      <c r="G22" s="57">
        <v>54950</v>
      </c>
      <c r="H22" s="58">
        <f t="shared" si="2"/>
        <v>110233.55736243878</v>
      </c>
      <c r="I22" s="59">
        <v>19650</v>
      </c>
      <c r="J22" s="60">
        <v>35774.81</v>
      </c>
      <c r="K22" s="61">
        <f t="shared" si="5"/>
        <v>1.8206010178117047</v>
      </c>
      <c r="L22" s="62">
        <f t="shared" si="6"/>
        <v>4650</v>
      </c>
      <c r="M22" s="63" t="s">
        <v>33</v>
      </c>
      <c r="N22" s="64">
        <f t="shared" si="15"/>
        <v>8465.7947328244263</v>
      </c>
      <c r="O22" s="59">
        <v>23580</v>
      </c>
      <c r="P22" s="60">
        <v>48993.77</v>
      </c>
      <c r="Q22" s="61">
        <f t="shared" si="8"/>
        <v>2.0777680237489395</v>
      </c>
      <c r="R22" s="62">
        <f t="shared" si="3"/>
        <v>8580</v>
      </c>
      <c r="S22" s="63" t="s">
        <v>33</v>
      </c>
      <c r="T22" s="64">
        <f>R22*Q22</f>
        <v>17827.249643765903</v>
      </c>
      <c r="U22" s="68">
        <v>24235</v>
      </c>
      <c r="V22" s="60">
        <v>51374.36</v>
      </c>
      <c r="W22" s="66">
        <f t="shared" si="9"/>
        <v>2.1198415514751394</v>
      </c>
      <c r="X22" s="67">
        <f t="shared" si="10"/>
        <v>9235</v>
      </c>
      <c r="Y22" s="60" t="s">
        <v>33</v>
      </c>
      <c r="Z22" s="58">
        <f>X22*E22</f>
        <v>18526.05827556182</v>
      </c>
    </row>
    <row r="23" spans="1:26" ht="15" hidden="1" x14ac:dyDescent="0.25">
      <c r="A23" s="53">
        <v>22</v>
      </c>
      <c r="B23" s="53" t="s">
        <v>31</v>
      </c>
      <c r="C23" s="53" t="s">
        <v>34</v>
      </c>
      <c r="D23" s="69">
        <v>3300</v>
      </c>
      <c r="E23" s="55">
        <f t="shared" si="0"/>
        <v>11.939183838383839</v>
      </c>
      <c r="F23" s="56">
        <f t="shared" si="1"/>
        <v>39399.306666666671</v>
      </c>
      <c r="G23" s="57">
        <v>7107</v>
      </c>
      <c r="H23" s="58">
        <f t="shared" si="2"/>
        <v>84851.779539393945</v>
      </c>
      <c r="I23" s="59">
        <v>11000</v>
      </c>
      <c r="J23" s="60">
        <v>127380</v>
      </c>
      <c r="K23" s="61">
        <f t="shared" si="5"/>
        <v>11.58</v>
      </c>
      <c r="L23" s="62">
        <f t="shared" si="6"/>
        <v>7700</v>
      </c>
      <c r="M23" s="63" t="s">
        <v>33</v>
      </c>
      <c r="N23" s="64">
        <f t="shared" si="15"/>
        <v>89166</v>
      </c>
      <c r="O23" s="59">
        <v>3300</v>
      </c>
      <c r="P23" s="60">
        <v>39763.74</v>
      </c>
      <c r="Q23" s="61">
        <f t="shared" si="8"/>
        <v>12.049618181818181</v>
      </c>
      <c r="R23" s="62">
        <f t="shared" si="3"/>
        <v>0</v>
      </c>
      <c r="S23" s="70" t="s">
        <v>5</v>
      </c>
      <c r="T23" s="64"/>
      <c r="U23" s="68">
        <v>3300</v>
      </c>
      <c r="V23" s="60">
        <v>40220.18</v>
      </c>
      <c r="W23" s="66">
        <f t="shared" si="9"/>
        <v>12.187933333333334</v>
      </c>
      <c r="X23" s="67">
        <f t="shared" si="10"/>
        <v>0</v>
      </c>
      <c r="Y23" s="60" t="s">
        <v>5</v>
      </c>
      <c r="Z23" s="58"/>
    </row>
    <row r="24" spans="1:26" ht="12.75" hidden="1" x14ac:dyDescent="0.2">
      <c r="A24" s="53">
        <v>23</v>
      </c>
      <c r="B24" s="53" t="s">
        <v>31</v>
      </c>
      <c r="C24" s="53" t="s">
        <v>34</v>
      </c>
      <c r="D24" s="69">
        <v>3000</v>
      </c>
      <c r="E24" s="55">
        <f t="shared" si="0"/>
        <v>15.4549965</v>
      </c>
      <c r="F24" s="56">
        <f t="shared" si="1"/>
        <v>46364.989500000003</v>
      </c>
      <c r="G24" s="57">
        <v>4408</v>
      </c>
      <c r="H24" s="58">
        <f t="shared" si="2"/>
        <v>68125.624572000001</v>
      </c>
      <c r="I24" s="59">
        <v>5000</v>
      </c>
      <c r="J24" s="60">
        <v>76484.91</v>
      </c>
      <c r="K24" s="61">
        <f t="shared" si="5"/>
        <v>15.296982</v>
      </c>
      <c r="L24" s="62">
        <f t="shared" si="6"/>
        <v>2000</v>
      </c>
      <c r="M24" s="63" t="s">
        <v>33</v>
      </c>
      <c r="N24" s="64">
        <f t="shared" si="15"/>
        <v>30593.964</v>
      </c>
      <c r="O24" s="59">
        <v>4000</v>
      </c>
      <c r="P24" s="60">
        <v>62225.7</v>
      </c>
      <c r="Q24" s="61">
        <f t="shared" si="8"/>
        <v>15.556424999999999</v>
      </c>
      <c r="R24" s="62">
        <f t="shared" si="3"/>
        <v>1000</v>
      </c>
      <c r="S24" s="63" t="s">
        <v>33</v>
      </c>
      <c r="T24" s="64">
        <f>R24*Q24</f>
        <v>15556.424999999999</v>
      </c>
      <c r="U24" s="68">
        <v>4000</v>
      </c>
      <c r="V24" s="60">
        <v>62046.33</v>
      </c>
      <c r="W24" s="66">
        <f t="shared" si="9"/>
        <v>15.511582500000001</v>
      </c>
      <c r="X24" s="67">
        <f t="shared" si="10"/>
        <v>1000</v>
      </c>
      <c r="Y24" s="60" t="s">
        <v>33</v>
      </c>
      <c r="Z24" s="58">
        <f t="shared" ref="Z24:Z30" si="16">X24*E24</f>
        <v>15454.996499999999</v>
      </c>
    </row>
    <row r="25" spans="1:26" ht="12.75" hidden="1" x14ac:dyDescent="0.2">
      <c r="A25" s="53">
        <v>24</v>
      </c>
      <c r="B25" s="53" t="s">
        <v>31</v>
      </c>
      <c r="C25" s="53" t="s">
        <v>34</v>
      </c>
      <c r="D25" s="69">
        <v>3000</v>
      </c>
      <c r="E25" s="55">
        <f t="shared" si="0"/>
        <v>12.356145555555555</v>
      </c>
      <c r="F25" s="56">
        <f t="shared" si="1"/>
        <v>37068.436666666668</v>
      </c>
      <c r="G25" s="57">
        <v>5477</v>
      </c>
      <c r="H25" s="58">
        <f t="shared" si="2"/>
        <v>67674.609207777772</v>
      </c>
      <c r="I25" s="59">
        <v>3000</v>
      </c>
      <c r="J25" s="60">
        <v>37064.15</v>
      </c>
      <c r="K25" s="61">
        <f t="shared" si="5"/>
        <v>12.354716666666667</v>
      </c>
      <c r="L25" s="62">
        <f t="shared" si="6"/>
        <v>0</v>
      </c>
      <c r="M25" s="63" t="s">
        <v>5</v>
      </c>
      <c r="N25" s="64"/>
      <c r="O25" s="59">
        <v>4000</v>
      </c>
      <c r="P25" s="60">
        <v>49305.53</v>
      </c>
      <c r="Q25" s="61">
        <f t="shared" si="8"/>
        <v>12.326382499999999</v>
      </c>
      <c r="R25" s="62">
        <f t="shared" si="3"/>
        <v>1000</v>
      </c>
      <c r="S25" s="63" t="s">
        <v>33</v>
      </c>
      <c r="T25" s="64">
        <f>R25*Q25</f>
        <v>12326.3825</v>
      </c>
      <c r="U25" s="68">
        <v>4000</v>
      </c>
      <c r="V25" s="60">
        <v>49549.35</v>
      </c>
      <c r="W25" s="66">
        <f t="shared" si="9"/>
        <v>12.387337499999999</v>
      </c>
      <c r="X25" s="67">
        <f t="shared" si="10"/>
        <v>1000</v>
      </c>
      <c r="Y25" s="60" t="s">
        <v>33</v>
      </c>
      <c r="Z25" s="58">
        <f t="shared" si="16"/>
        <v>12356.145555555555</v>
      </c>
    </row>
    <row r="26" spans="1:26" ht="12.75" hidden="1" x14ac:dyDescent="0.2">
      <c r="A26" s="53">
        <v>26</v>
      </c>
      <c r="B26" s="53" t="s">
        <v>31</v>
      </c>
      <c r="C26" s="53" t="s">
        <v>34</v>
      </c>
      <c r="D26" s="69">
        <v>4400</v>
      </c>
      <c r="E26" s="55">
        <f t="shared" si="0"/>
        <v>18.435350707070707</v>
      </c>
      <c r="F26" s="56">
        <f t="shared" si="1"/>
        <v>81115.54311111111</v>
      </c>
      <c r="G26" s="57">
        <v>3480</v>
      </c>
      <c r="H26" s="58">
        <f t="shared" si="2"/>
        <v>64155.020460606065</v>
      </c>
      <c r="I26" s="59">
        <v>6600</v>
      </c>
      <c r="J26" s="60">
        <v>120054</v>
      </c>
      <c r="K26" s="61">
        <f t="shared" si="5"/>
        <v>18.190000000000001</v>
      </c>
      <c r="L26" s="62">
        <f t="shared" si="6"/>
        <v>2200</v>
      </c>
      <c r="M26" s="63" t="s">
        <v>33</v>
      </c>
      <c r="N26" s="64">
        <f t="shared" ref="N26:N32" si="17">L26*K26</f>
        <v>40018</v>
      </c>
      <c r="O26" s="59">
        <v>3300</v>
      </c>
      <c r="P26" s="60">
        <v>61153.75</v>
      </c>
      <c r="Q26" s="61">
        <f t="shared" si="8"/>
        <v>18.531439393939394</v>
      </c>
      <c r="R26" s="62">
        <f t="shared" si="3"/>
        <v>-1100</v>
      </c>
      <c r="S26" s="63" t="s">
        <v>5</v>
      </c>
      <c r="T26" s="64"/>
      <c r="U26" s="68">
        <v>5500</v>
      </c>
      <c r="V26" s="60">
        <v>102215.37</v>
      </c>
      <c r="W26" s="66">
        <f t="shared" si="9"/>
        <v>18.584612727272727</v>
      </c>
      <c r="X26" s="67">
        <f t="shared" si="10"/>
        <v>1100</v>
      </c>
      <c r="Y26" s="60" t="s">
        <v>33</v>
      </c>
      <c r="Z26" s="58">
        <f t="shared" si="16"/>
        <v>20278.885777777778</v>
      </c>
    </row>
    <row r="27" spans="1:26" ht="12.75" hidden="1" x14ac:dyDescent="0.2">
      <c r="A27" s="53">
        <v>27</v>
      </c>
      <c r="B27" s="53" t="s">
        <v>31</v>
      </c>
      <c r="C27" s="53" t="s">
        <v>34</v>
      </c>
      <c r="D27" s="69">
        <v>10000</v>
      </c>
      <c r="E27" s="55">
        <f t="shared" si="0"/>
        <v>4.7432615394700788</v>
      </c>
      <c r="F27" s="56">
        <f t="shared" si="1"/>
        <v>47432.615394700784</v>
      </c>
      <c r="G27" s="57">
        <v>13500</v>
      </c>
      <c r="H27" s="58">
        <f t="shared" si="2"/>
        <v>64034.030782846065</v>
      </c>
      <c r="I27" s="59">
        <v>12241.952000000001</v>
      </c>
      <c r="J27" s="60">
        <v>58475.740000000005</v>
      </c>
      <c r="K27" s="61">
        <f t="shared" si="5"/>
        <v>4.7766679692911715</v>
      </c>
      <c r="L27" s="62">
        <f t="shared" si="6"/>
        <v>2241.9520000000011</v>
      </c>
      <c r="M27" s="63" t="s">
        <v>33</v>
      </c>
      <c r="N27" s="64">
        <f t="shared" si="17"/>
        <v>10709.060307088286</v>
      </c>
      <c r="O27" s="59">
        <v>14505.0002</v>
      </c>
      <c r="P27" s="60">
        <v>70001.89</v>
      </c>
      <c r="Q27" s="61">
        <f t="shared" si="8"/>
        <v>4.8260523291823185</v>
      </c>
      <c r="R27" s="62">
        <f t="shared" si="3"/>
        <v>4505.0002000000004</v>
      </c>
      <c r="S27" s="63" t="s">
        <v>33</v>
      </c>
      <c r="T27" s="64">
        <f>R27*Q27</f>
        <v>21741.366708176814</v>
      </c>
      <c r="U27" s="68">
        <v>17913.005799999999</v>
      </c>
      <c r="V27" s="60">
        <v>82884.63</v>
      </c>
      <c r="W27" s="66">
        <f t="shared" si="9"/>
        <v>4.6270643199367472</v>
      </c>
      <c r="X27" s="67">
        <f t="shared" si="10"/>
        <v>7913.005799999999</v>
      </c>
      <c r="Y27" s="60" t="s">
        <v>33</v>
      </c>
      <c r="Z27" s="58">
        <f t="shared" si="16"/>
        <v>37533.456072743655</v>
      </c>
    </row>
    <row r="28" spans="1:26" ht="12.75" hidden="1" x14ac:dyDescent="0.2">
      <c r="A28" s="53">
        <v>28</v>
      </c>
      <c r="B28" s="53" t="s">
        <v>31</v>
      </c>
      <c r="C28" s="53" t="s">
        <v>34</v>
      </c>
      <c r="D28" s="69">
        <v>10000</v>
      </c>
      <c r="E28" s="55">
        <f t="shared" si="0"/>
        <v>3.0002850833333334</v>
      </c>
      <c r="F28" s="56">
        <f t="shared" si="1"/>
        <v>30002.850833333334</v>
      </c>
      <c r="G28" s="57">
        <v>19700</v>
      </c>
      <c r="H28" s="58">
        <f t="shared" si="2"/>
        <v>59105.616141666665</v>
      </c>
      <c r="I28" s="59">
        <v>24000</v>
      </c>
      <c r="J28" s="60">
        <v>72691.53</v>
      </c>
      <c r="K28" s="61">
        <f t="shared" si="5"/>
        <v>3.0288137499999999</v>
      </c>
      <c r="L28" s="62">
        <f t="shared" si="6"/>
        <v>14000</v>
      </c>
      <c r="M28" s="63" t="s">
        <v>33</v>
      </c>
      <c r="N28" s="64">
        <f t="shared" si="17"/>
        <v>42403.392499999994</v>
      </c>
      <c r="O28" s="59">
        <v>5000</v>
      </c>
      <c r="P28" s="60">
        <v>15144.07</v>
      </c>
      <c r="Q28" s="61">
        <f t="shared" si="8"/>
        <v>3.0288140000000001</v>
      </c>
      <c r="R28" s="62">
        <f t="shared" si="3"/>
        <v>-5000</v>
      </c>
      <c r="S28" s="63" t="s">
        <v>5</v>
      </c>
      <c r="T28" s="64"/>
      <c r="U28" s="68">
        <v>12000</v>
      </c>
      <c r="V28" s="60">
        <v>35318.730000000003</v>
      </c>
      <c r="W28" s="66">
        <f t="shared" si="9"/>
        <v>2.9432275000000003</v>
      </c>
      <c r="X28" s="67">
        <f t="shared" si="10"/>
        <v>2000</v>
      </c>
      <c r="Y28" s="60" t="s">
        <v>33</v>
      </c>
      <c r="Z28" s="58">
        <f t="shared" si="16"/>
        <v>6000.5701666666673</v>
      </c>
    </row>
    <row r="29" spans="1:26" ht="12.75" hidden="1" x14ac:dyDescent="0.2">
      <c r="A29" s="53">
        <v>29</v>
      </c>
      <c r="B29" s="53" t="s">
        <v>31</v>
      </c>
      <c r="C29" s="53" t="s">
        <v>32</v>
      </c>
      <c r="D29" s="69">
        <v>20</v>
      </c>
      <c r="E29" s="55">
        <f t="shared" si="0"/>
        <v>2372.665349915043</v>
      </c>
      <c r="F29" s="56">
        <f t="shared" si="1"/>
        <v>47453.306998300861</v>
      </c>
      <c r="G29" s="57">
        <v>24</v>
      </c>
      <c r="H29" s="58">
        <f t="shared" si="2"/>
        <v>56943.968397961027</v>
      </c>
      <c r="I29" s="59">
        <v>48.363498999999997</v>
      </c>
      <c r="J29" s="60">
        <v>116393.88</v>
      </c>
      <c r="K29" s="61">
        <f t="shared" si="5"/>
        <v>2406.6472113607829</v>
      </c>
      <c r="L29" s="62">
        <f t="shared" si="6"/>
        <v>28.363498999999997</v>
      </c>
      <c r="M29" s="63" t="s">
        <v>33</v>
      </c>
      <c r="N29" s="64">
        <f t="shared" si="17"/>
        <v>68260.935772784345</v>
      </c>
      <c r="O29" s="59">
        <v>72.768049000000005</v>
      </c>
      <c r="P29" s="60">
        <v>160642.35</v>
      </c>
      <c r="Q29" s="61">
        <f t="shared" si="8"/>
        <v>2207.5945721727403</v>
      </c>
      <c r="R29" s="62">
        <f t="shared" si="3"/>
        <v>52.768049000000005</v>
      </c>
      <c r="S29" s="63" t="s">
        <v>33</v>
      </c>
      <c r="T29" s="64">
        <f>R29*Q29</f>
        <v>116490.45855654521</v>
      </c>
      <c r="U29" s="68">
        <v>57.427999999999997</v>
      </c>
      <c r="V29" s="60">
        <v>143785.60000000001</v>
      </c>
      <c r="W29" s="66">
        <f t="shared" si="9"/>
        <v>2503.7542662116043</v>
      </c>
      <c r="X29" s="67">
        <f t="shared" si="10"/>
        <v>37.427999999999997</v>
      </c>
      <c r="Y29" s="60" t="s">
        <v>33</v>
      </c>
      <c r="Z29" s="58">
        <f t="shared" si="16"/>
        <v>88804.118716620214</v>
      </c>
    </row>
    <row r="30" spans="1:26" ht="12.75" hidden="1" x14ac:dyDescent="0.2">
      <c r="A30" s="53">
        <v>30</v>
      </c>
      <c r="B30" s="53" t="s">
        <v>31</v>
      </c>
      <c r="C30" s="53" t="s">
        <v>32</v>
      </c>
      <c r="D30" s="69">
        <v>8</v>
      </c>
      <c r="E30" s="55">
        <f t="shared" si="0"/>
        <v>8868.8969203405049</v>
      </c>
      <c r="F30" s="56">
        <f t="shared" si="1"/>
        <v>70951.17536272404</v>
      </c>
      <c r="G30" s="57">
        <v>4.6459999999999999</v>
      </c>
      <c r="H30" s="58">
        <f t="shared" si="2"/>
        <v>41204.895091901984</v>
      </c>
      <c r="I30" s="59">
        <v>22.366</v>
      </c>
      <c r="J30" s="60">
        <v>199430.72</v>
      </c>
      <c r="K30" s="61">
        <f t="shared" si="5"/>
        <v>8916.6914065993024</v>
      </c>
      <c r="L30" s="62">
        <f t="shared" si="6"/>
        <v>14.366</v>
      </c>
      <c r="M30" s="63" t="s">
        <v>33</v>
      </c>
      <c r="N30" s="64">
        <f t="shared" si="17"/>
        <v>128097.18874720557</v>
      </c>
      <c r="O30" s="59">
        <v>15.49</v>
      </c>
      <c r="P30" s="60">
        <v>137009.04</v>
      </c>
      <c r="Q30" s="61">
        <f t="shared" si="8"/>
        <v>8844.9993544222089</v>
      </c>
      <c r="R30" s="62">
        <f t="shared" si="3"/>
        <v>7.49</v>
      </c>
      <c r="S30" s="63" t="s">
        <v>33</v>
      </c>
      <c r="T30" s="64">
        <f>R30*Q30</f>
        <v>66249.045164622352</v>
      </c>
      <c r="U30" s="68">
        <v>12.558</v>
      </c>
      <c r="V30" s="60">
        <v>111075.51</v>
      </c>
      <c r="W30" s="66">
        <f t="shared" si="9"/>
        <v>8845</v>
      </c>
      <c r="X30" s="67">
        <f t="shared" si="10"/>
        <v>4.5579999999999998</v>
      </c>
      <c r="Y30" s="60" t="s">
        <v>33</v>
      </c>
      <c r="Z30" s="58">
        <f t="shared" si="16"/>
        <v>40424.432162912017</v>
      </c>
    </row>
    <row r="31" spans="1:26" ht="15" hidden="1" x14ac:dyDescent="0.25">
      <c r="A31" s="53">
        <v>31</v>
      </c>
      <c r="B31" s="53" t="s">
        <v>31</v>
      </c>
      <c r="C31" s="53" t="s">
        <v>34</v>
      </c>
      <c r="D31" s="69">
        <v>6000</v>
      </c>
      <c r="E31" s="55">
        <f t="shared" si="0"/>
        <v>5.1758946040100247</v>
      </c>
      <c r="F31" s="56">
        <f t="shared" si="1"/>
        <v>31055.367624060149</v>
      </c>
      <c r="G31" s="57">
        <v>7577</v>
      </c>
      <c r="H31" s="58">
        <f t="shared" si="2"/>
        <v>39217.75341458396</v>
      </c>
      <c r="I31" s="59">
        <v>11875</v>
      </c>
      <c r="J31" s="60">
        <v>52329.26</v>
      </c>
      <c r="K31" s="61">
        <f t="shared" si="5"/>
        <v>4.4066745263157898</v>
      </c>
      <c r="L31" s="62">
        <f t="shared" si="6"/>
        <v>5875</v>
      </c>
      <c r="M31" s="63" t="s">
        <v>33</v>
      </c>
      <c r="N31" s="64">
        <f t="shared" si="17"/>
        <v>25889.212842105266</v>
      </c>
      <c r="O31" s="59">
        <v>6000</v>
      </c>
      <c r="P31" s="60">
        <v>26440.05</v>
      </c>
      <c r="Q31" s="61">
        <f t="shared" si="8"/>
        <v>4.4066749999999999</v>
      </c>
      <c r="R31" s="62">
        <f t="shared" si="3"/>
        <v>0</v>
      </c>
      <c r="S31" s="70" t="s">
        <v>5</v>
      </c>
      <c r="T31" s="64"/>
      <c r="U31" s="68">
        <v>3500</v>
      </c>
      <c r="V31" s="60">
        <v>23500.17</v>
      </c>
      <c r="W31" s="66">
        <f t="shared" si="9"/>
        <v>6.7143342857142851</v>
      </c>
      <c r="X31" s="67">
        <f t="shared" si="10"/>
        <v>-2500</v>
      </c>
      <c r="Y31" s="60" t="s">
        <v>5</v>
      </c>
      <c r="Z31" s="58"/>
    </row>
    <row r="32" spans="1:26" ht="12.75" hidden="1" x14ac:dyDescent="0.2">
      <c r="A32" s="53">
        <v>32</v>
      </c>
      <c r="B32" s="53" t="s">
        <v>31</v>
      </c>
      <c r="C32" s="53" t="s">
        <v>35</v>
      </c>
      <c r="D32" s="69">
        <v>17000</v>
      </c>
      <c r="E32" s="55">
        <f t="shared" si="0"/>
        <v>1.9919887845496056</v>
      </c>
      <c r="F32" s="56">
        <f t="shared" si="1"/>
        <v>33863.809337343293</v>
      </c>
      <c r="G32" s="57">
        <v>19408</v>
      </c>
      <c r="H32" s="58">
        <f t="shared" si="2"/>
        <v>38660.518330538747</v>
      </c>
      <c r="I32" s="59">
        <v>39030</v>
      </c>
      <c r="J32" s="60">
        <v>77878.19</v>
      </c>
      <c r="K32" s="61">
        <f t="shared" si="5"/>
        <v>1.9953417883679221</v>
      </c>
      <c r="L32" s="62">
        <f t="shared" si="6"/>
        <v>22030</v>
      </c>
      <c r="M32" s="63" t="s">
        <v>33</v>
      </c>
      <c r="N32" s="64">
        <f t="shared" si="17"/>
        <v>43957.379597745326</v>
      </c>
      <c r="O32" s="59">
        <v>30240</v>
      </c>
      <c r="P32" s="60">
        <v>60247.05</v>
      </c>
      <c r="Q32" s="61">
        <f t="shared" si="8"/>
        <v>1.9922966269841271</v>
      </c>
      <c r="R32" s="62">
        <f t="shared" si="3"/>
        <v>13240</v>
      </c>
      <c r="S32" s="63" t="s">
        <v>33</v>
      </c>
      <c r="T32" s="64">
        <f>R32*Q32</f>
        <v>26378.007341269844</v>
      </c>
      <c r="U32" s="68">
        <v>25023</v>
      </c>
      <c r="V32" s="60">
        <v>49753.93</v>
      </c>
      <c r="W32" s="66">
        <f t="shared" si="9"/>
        <v>1.9883279382967669</v>
      </c>
      <c r="X32" s="67">
        <f t="shared" si="10"/>
        <v>8023</v>
      </c>
      <c r="Y32" s="60" t="s">
        <v>33</v>
      </c>
      <c r="Z32" s="58">
        <f t="shared" ref="Z32:Z42" si="18">X32*E32</f>
        <v>15981.726018441486</v>
      </c>
    </row>
    <row r="33" spans="1:26" ht="12.75" hidden="1" x14ac:dyDescent="0.2">
      <c r="A33" s="53">
        <v>33</v>
      </c>
      <c r="B33" s="53" t="s">
        <v>31</v>
      </c>
      <c r="C33" s="53" t="s">
        <v>34</v>
      </c>
      <c r="D33" s="69">
        <v>4000</v>
      </c>
      <c r="E33" s="55">
        <f t="shared" si="0"/>
        <v>4.3525686111111108</v>
      </c>
      <c r="F33" s="56">
        <f t="shared" si="1"/>
        <v>17410.274444444443</v>
      </c>
      <c r="G33" s="57">
        <v>8198</v>
      </c>
      <c r="H33" s="58">
        <f t="shared" si="2"/>
        <v>35682.357473888886</v>
      </c>
      <c r="I33" s="59">
        <v>4000</v>
      </c>
      <c r="J33" s="60">
        <v>16260.77</v>
      </c>
      <c r="K33" s="61">
        <f t="shared" si="5"/>
        <v>4.0651925000000002</v>
      </c>
      <c r="L33" s="62">
        <f t="shared" si="6"/>
        <v>0</v>
      </c>
      <c r="M33" s="63" t="s">
        <v>5</v>
      </c>
      <c r="N33" s="64"/>
      <c r="O33" s="59">
        <v>2000</v>
      </c>
      <c r="P33" s="60">
        <v>8076.14</v>
      </c>
      <c r="Q33" s="61">
        <f t="shared" si="8"/>
        <v>4.0380700000000003</v>
      </c>
      <c r="R33" s="62">
        <f t="shared" si="3"/>
        <v>-2000</v>
      </c>
      <c r="S33" s="63" t="s">
        <v>5</v>
      </c>
      <c r="T33" s="64"/>
      <c r="U33" s="68">
        <v>9000</v>
      </c>
      <c r="V33" s="60">
        <v>44589.99</v>
      </c>
      <c r="W33" s="66">
        <f t="shared" si="9"/>
        <v>4.9544433333333329</v>
      </c>
      <c r="X33" s="67">
        <f t="shared" si="10"/>
        <v>5000</v>
      </c>
      <c r="Y33" s="60" t="s">
        <v>33</v>
      </c>
      <c r="Z33" s="58">
        <f t="shared" si="18"/>
        <v>21762.843055555553</v>
      </c>
    </row>
    <row r="34" spans="1:26" ht="12.75" hidden="1" x14ac:dyDescent="0.2">
      <c r="A34" s="53">
        <v>34</v>
      </c>
      <c r="B34" s="53" t="s">
        <v>31</v>
      </c>
      <c r="C34" s="53" t="s">
        <v>34</v>
      </c>
      <c r="D34" s="69">
        <v>7000</v>
      </c>
      <c r="E34" s="55">
        <f t="shared" si="0"/>
        <v>3.9399996082361515</v>
      </c>
      <c r="F34" s="56">
        <f t="shared" si="1"/>
        <v>27579.99725765306</v>
      </c>
      <c r="G34" s="57">
        <v>8650</v>
      </c>
      <c r="H34" s="58">
        <f t="shared" si="2"/>
        <v>34080.996611242714</v>
      </c>
      <c r="I34" s="59">
        <v>22400</v>
      </c>
      <c r="J34" s="60">
        <v>88255.99</v>
      </c>
      <c r="K34" s="61">
        <f t="shared" si="5"/>
        <v>3.9399995535714289</v>
      </c>
      <c r="L34" s="62">
        <f t="shared" si="6"/>
        <v>15400</v>
      </c>
      <c r="M34" s="63" t="s">
        <v>33</v>
      </c>
      <c r="N34" s="64">
        <f t="shared" ref="N34:N35" si="19">L34*K34</f>
        <v>60675.993125000008</v>
      </c>
      <c r="O34" s="59">
        <v>13720</v>
      </c>
      <c r="P34" s="60">
        <v>54056.79</v>
      </c>
      <c r="Q34" s="61">
        <f t="shared" si="8"/>
        <v>3.9399992711370264</v>
      </c>
      <c r="R34" s="62">
        <f t="shared" si="3"/>
        <v>6720</v>
      </c>
      <c r="S34" s="63" t="s">
        <v>33</v>
      </c>
      <c r="T34" s="64">
        <f>R34*Q34</f>
        <v>26476.795102040818</v>
      </c>
      <c r="U34" s="68">
        <v>19320</v>
      </c>
      <c r="V34" s="60">
        <v>76120.800000000003</v>
      </c>
      <c r="W34" s="66">
        <f t="shared" si="9"/>
        <v>3.94</v>
      </c>
      <c r="X34" s="67">
        <f t="shared" si="10"/>
        <v>12320</v>
      </c>
      <c r="Y34" s="60" t="s">
        <v>33</v>
      </c>
      <c r="Z34" s="58">
        <f t="shared" si="18"/>
        <v>48540.795173469385</v>
      </c>
    </row>
    <row r="35" spans="1:26" ht="12.75" hidden="1" x14ac:dyDescent="0.2">
      <c r="A35" s="53">
        <v>35</v>
      </c>
      <c r="B35" s="53" t="s">
        <v>31</v>
      </c>
      <c r="C35" s="53" t="s">
        <v>32</v>
      </c>
      <c r="D35" s="69">
        <v>5</v>
      </c>
      <c r="E35" s="55">
        <f t="shared" si="0"/>
        <v>8867.2684061029886</v>
      </c>
      <c r="F35" s="56">
        <f t="shared" si="1"/>
        <v>44336.342030514941</v>
      </c>
      <c r="G35" s="57">
        <v>3.17</v>
      </c>
      <c r="H35" s="58">
        <f t="shared" si="2"/>
        <v>28109.240847346475</v>
      </c>
      <c r="I35" s="59">
        <v>8.2873999999999999</v>
      </c>
      <c r="J35" s="60">
        <v>68814.37</v>
      </c>
      <c r="K35" s="61">
        <f t="shared" si="5"/>
        <v>8303.4932548205707</v>
      </c>
      <c r="L35" s="62">
        <f t="shared" si="6"/>
        <v>3.2873999999999999</v>
      </c>
      <c r="M35" s="63" t="s">
        <v>33</v>
      </c>
      <c r="N35" s="64">
        <f t="shared" si="19"/>
        <v>27296.903725897144</v>
      </c>
      <c r="O35" s="59">
        <v>2.6110000000000002</v>
      </c>
      <c r="P35" s="60">
        <v>21942.400000000001</v>
      </c>
      <c r="Q35" s="61">
        <f t="shared" si="8"/>
        <v>8403.8299502106474</v>
      </c>
      <c r="R35" s="62">
        <f t="shared" si="3"/>
        <v>-2.3889999999999998</v>
      </c>
      <c r="S35" s="63" t="s">
        <v>5</v>
      </c>
      <c r="T35" s="64"/>
      <c r="U35" s="68">
        <v>6.4770000000000003</v>
      </c>
      <c r="V35" s="60">
        <v>64086.559999999998</v>
      </c>
      <c r="W35" s="66">
        <f t="shared" si="9"/>
        <v>9894.4820132777513</v>
      </c>
      <c r="X35" s="67">
        <f t="shared" si="10"/>
        <v>1.4770000000000003</v>
      </c>
      <c r="Y35" s="60" t="s">
        <v>33</v>
      </c>
      <c r="Z35" s="58">
        <f t="shared" si="18"/>
        <v>13096.955435814118</v>
      </c>
    </row>
    <row r="36" spans="1:26" ht="12.75" hidden="1" x14ac:dyDescent="0.2">
      <c r="A36" s="53">
        <v>36</v>
      </c>
      <c r="B36" s="53" t="s">
        <v>31</v>
      </c>
      <c r="C36" s="53" t="s">
        <v>32</v>
      </c>
      <c r="D36" s="69">
        <v>5</v>
      </c>
      <c r="E36" s="55">
        <f t="shared" si="0"/>
        <v>6767.9117261698402</v>
      </c>
      <c r="F36" s="56">
        <f t="shared" si="1"/>
        <v>33839.558630849198</v>
      </c>
      <c r="G36" s="57">
        <v>4.0430000000000001</v>
      </c>
      <c r="H36" s="58">
        <f t="shared" si="2"/>
        <v>27362.667108904665</v>
      </c>
      <c r="I36" s="59">
        <v>2.1280000000000001</v>
      </c>
      <c r="J36" s="60">
        <v>13730.94</v>
      </c>
      <c r="K36" s="61">
        <f t="shared" si="5"/>
        <v>6452.5093984962405</v>
      </c>
      <c r="L36" s="62">
        <f t="shared" si="6"/>
        <v>-2.8719999999999999</v>
      </c>
      <c r="M36" s="63" t="s">
        <v>5</v>
      </c>
      <c r="N36" s="64"/>
      <c r="O36" s="59">
        <v>9.8049999999999997</v>
      </c>
      <c r="P36" s="60">
        <v>66769.540000000008</v>
      </c>
      <c r="Q36" s="61">
        <f t="shared" si="8"/>
        <v>6809.7440081591039</v>
      </c>
      <c r="R36" s="62">
        <f t="shared" si="3"/>
        <v>4.8049999999999997</v>
      </c>
      <c r="S36" s="63" t="s">
        <v>33</v>
      </c>
      <c r="T36" s="64">
        <f>R36*Q36</f>
        <v>32720.819959204491</v>
      </c>
      <c r="U36" s="68">
        <v>7.6529999999999996</v>
      </c>
      <c r="V36" s="60">
        <v>53888.46</v>
      </c>
      <c r="W36" s="66">
        <f t="shared" si="9"/>
        <v>7041.4817718541753</v>
      </c>
      <c r="X36" s="67">
        <f t="shared" si="10"/>
        <v>2.6529999999999996</v>
      </c>
      <c r="Y36" s="60" t="s">
        <v>33</v>
      </c>
      <c r="Z36" s="58">
        <f t="shared" si="18"/>
        <v>17955.269809528585</v>
      </c>
    </row>
    <row r="37" spans="1:26" ht="12.75" hidden="1" x14ac:dyDescent="0.2">
      <c r="A37" s="53">
        <v>37</v>
      </c>
      <c r="B37" s="53" t="s">
        <v>31</v>
      </c>
      <c r="C37" s="53" t="s">
        <v>32</v>
      </c>
      <c r="D37" s="69">
        <v>6</v>
      </c>
      <c r="E37" s="55">
        <f t="shared" si="0"/>
        <v>6741.6435735608757</v>
      </c>
      <c r="F37" s="56">
        <f t="shared" si="1"/>
        <v>40449.861441365254</v>
      </c>
      <c r="G37" s="57">
        <v>4.0359999999999996</v>
      </c>
      <c r="H37" s="58">
        <f t="shared" si="2"/>
        <v>27209.273462891691</v>
      </c>
      <c r="I37" s="59">
        <v>10.942</v>
      </c>
      <c r="J37" s="60">
        <v>70631.11</v>
      </c>
      <c r="K37" s="61">
        <f t="shared" si="5"/>
        <v>6455.0456954852862</v>
      </c>
      <c r="L37" s="62">
        <f t="shared" si="6"/>
        <v>4.9420000000000002</v>
      </c>
      <c r="M37" s="63" t="s">
        <v>33</v>
      </c>
      <c r="N37" s="64">
        <f t="shared" ref="N37:N41" si="20">L37*K37</f>
        <v>31900.835827088285</v>
      </c>
      <c r="O37" s="59">
        <v>8.24</v>
      </c>
      <c r="P37" s="60">
        <v>56275.81</v>
      </c>
      <c r="Q37" s="61">
        <f t="shared" si="8"/>
        <v>6829.588592233009</v>
      </c>
      <c r="R37" s="62">
        <f t="shared" si="3"/>
        <v>2.2400000000000002</v>
      </c>
      <c r="S37" s="63" t="s">
        <v>33</v>
      </c>
      <c r="T37" s="64">
        <f>R37*Q37</f>
        <v>15298.278446601942</v>
      </c>
      <c r="U37" s="68">
        <v>8.129999999999999</v>
      </c>
      <c r="V37" s="60">
        <v>56424.61</v>
      </c>
      <c r="W37" s="66">
        <f t="shared" si="9"/>
        <v>6940.296432964331</v>
      </c>
      <c r="X37" s="67">
        <f t="shared" si="10"/>
        <v>2.129999999999999</v>
      </c>
      <c r="Y37" s="60" t="s">
        <v>33</v>
      </c>
      <c r="Z37" s="58">
        <f t="shared" si="18"/>
        <v>14359.700811684659</v>
      </c>
    </row>
    <row r="38" spans="1:26" ht="15" hidden="1" x14ac:dyDescent="0.25">
      <c r="A38" s="53">
        <v>38</v>
      </c>
      <c r="B38" s="53" t="s">
        <v>31</v>
      </c>
      <c r="C38" s="53" t="s">
        <v>34</v>
      </c>
      <c r="D38" s="69">
        <v>5000</v>
      </c>
      <c r="E38" s="55">
        <f t="shared" si="0"/>
        <v>5.8452724444444444</v>
      </c>
      <c r="F38" s="56">
        <f t="shared" si="1"/>
        <v>29226.362222222222</v>
      </c>
      <c r="G38" s="57">
        <v>4308</v>
      </c>
      <c r="H38" s="58">
        <f t="shared" si="2"/>
        <v>25181.433690666665</v>
      </c>
      <c r="I38" s="59">
        <v>6250</v>
      </c>
      <c r="J38" s="60">
        <v>36396.400000000001</v>
      </c>
      <c r="K38" s="61">
        <f t="shared" si="5"/>
        <v>5.8234240000000002</v>
      </c>
      <c r="L38" s="62">
        <f t="shared" si="6"/>
        <v>1250</v>
      </c>
      <c r="M38" s="63" t="s">
        <v>33</v>
      </c>
      <c r="N38" s="64">
        <f t="shared" si="20"/>
        <v>7279.28</v>
      </c>
      <c r="O38" s="59">
        <v>5000</v>
      </c>
      <c r="P38" s="60">
        <v>29117.14</v>
      </c>
      <c r="Q38" s="61">
        <f t="shared" si="8"/>
        <v>5.8234279999999998</v>
      </c>
      <c r="R38" s="62">
        <f t="shared" si="3"/>
        <v>0</v>
      </c>
      <c r="S38" s="70" t="s">
        <v>5</v>
      </c>
      <c r="T38" s="64"/>
      <c r="U38" s="68">
        <v>7500</v>
      </c>
      <c r="V38" s="60">
        <v>44167.24</v>
      </c>
      <c r="W38" s="66">
        <f t="shared" si="9"/>
        <v>5.8889653333333332</v>
      </c>
      <c r="X38" s="67">
        <f t="shared" si="10"/>
        <v>2500</v>
      </c>
      <c r="Y38" s="60" t="s">
        <v>33</v>
      </c>
      <c r="Z38" s="58">
        <f t="shared" si="18"/>
        <v>14613.181111111111</v>
      </c>
    </row>
    <row r="39" spans="1:26" ht="12.75" hidden="1" x14ac:dyDescent="0.2">
      <c r="A39" s="53">
        <v>39</v>
      </c>
      <c r="B39" s="53" t="s">
        <v>31</v>
      </c>
      <c r="C39" s="53" t="s">
        <v>32</v>
      </c>
      <c r="D39" s="69">
        <v>6</v>
      </c>
      <c r="E39" s="55">
        <f t="shared" si="0"/>
        <v>6846.7777010964228</v>
      </c>
      <c r="F39" s="56">
        <f t="shared" si="1"/>
        <v>41080.666206578535</v>
      </c>
      <c r="G39" s="57">
        <v>3.3860000000000001</v>
      </c>
      <c r="H39" s="58">
        <f t="shared" si="2"/>
        <v>23183.189295912489</v>
      </c>
      <c r="I39" s="59">
        <v>10.350999999999999</v>
      </c>
      <c r="J39" s="60">
        <v>67321.17</v>
      </c>
      <c r="K39" s="61">
        <f t="shared" si="5"/>
        <v>6503.8324799536276</v>
      </c>
      <c r="L39" s="62">
        <f t="shared" si="6"/>
        <v>4.3509999999999991</v>
      </c>
      <c r="M39" s="63" t="s">
        <v>33</v>
      </c>
      <c r="N39" s="64">
        <f t="shared" si="20"/>
        <v>28298.175120278229</v>
      </c>
      <c r="O39" s="59">
        <v>12.295</v>
      </c>
      <c r="P39" s="60">
        <v>86134.65</v>
      </c>
      <c r="Q39" s="61">
        <f t="shared" si="8"/>
        <v>7005.6649044326959</v>
      </c>
      <c r="R39" s="62">
        <f t="shared" si="3"/>
        <v>6.2949999999999999</v>
      </c>
      <c r="S39" s="63" t="s">
        <v>33</v>
      </c>
      <c r="T39" s="64">
        <f>R39*Q39</f>
        <v>44100.660573403824</v>
      </c>
      <c r="U39" s="68">
        <v>10.829000000000001</v>
      </c>
      <c r="V39" s="60">
        <v>76136.92</v>
      </c>
      <c r="W39" s="66">
        <f t="shared" si="9"/>
        <v>7030.8357189029448</v>
      </c>
      <c r="X39" s="67">
        <f t="shared" si="10"/>
        <v>4.8290000000000006</v>
      </c>
      <c r="Y39" s="60" t="s">
        <v>33</v>
      </c>
      <c r="Z39" s="58">
        <f t="shared" si="18"/>
        <v>33063.089518594628</v>
      </c>
    </row>
    <row r="40" spans="1:26" ht="12.75" hidden="1" x14ac:dyDescent="0.2">
      <c r="A40" s="53">
        <v>40</v>
      </c>
      <c r="B40" s="53" t="s">
        <v>31</v>
      </c>
      <c r="C40" s="53" t="s">
        <v>35</v>
      </c>
      <c r="D40" s="69">
        <v>6000</v>
      </c>
      <c r="E40" s="55">
        <f t="shared" si="0"/>
        <v>2.8122195003755279</v>
      </c>
      <c r="F40" s="56">
        <f t="shared" si="1"/>
        <v>16873.317002253167</v>
      </c>
      <c r="G40" s="57">
        <v>8166</v>
      </c>
      <c r="H40" s="58">
        <f t="shared" si="2"/>
        <v>22964.584440066563</v>
      </c>
      <c r="I40" s="59">
        <v>16200</v>
      </c>
      <c r="J40" s="60">
        <v>45562.55</v>
      </c>
      <c r="K40" s="61">
        <f t="shared" si="5"/>
        <v>2.8125030864197531</v>
      </c>
      <c r="L40" s="62">
        <f t="shared" si="6"/>
        <v>10200</v>
      </c>
      <c r="M40" s="63" t="s">
        <v>33</v>
      </c>
      <c r="N40" s="64">
        <f t="shared" si="20"/>
        <v>28687.531481481481</v>
      </c>
      <c r="O40" s="59">
        <v>13950</v>
      </c>
      <c r="P40" s="60">
        <v>39229.769999999997</v>
      </c>
      <c r="Q40" s="61">
        <f t="shared" si="8"/>
        <v>2.812169892473118</v>
      </c>
      <c r="R40" s="62">
        <f t="shared" si="3"/>
        <v>7950</v>
      </c>
      <c r="S40" s="63" t="s">
        <v>33</v>
      </c>
      <c r="T40" s="64">
        <f>R40*Q40</f>
        <v>22356.750645161286</v>
      </c>
      <c r="U40" s="68">
        <v>16439</v>
      </c>
      <c r="V40" s="60">
        <v>46226.23</v>
      </c>
      <c r="W40" s="66">
        <f t="shared" si="9"/>
        <v>2.8119855222337127</v>
      </c>
      <c r="X40" s="67">
        <f t="shared" si="10"/>
        <v>10439</v>
      </c>
      <c r="Y40" s="60" t="s">
        <v>33</v>
      </c>
      <c r="Z40" s="58">
        <f t="shared" si="18"/>
        <v>29356.759364420137</v>
      </c>
    </row>
    <row r="41" spans="1:26" ht="12.75" hidden="1" x14ac:dyDescent="0.2">
      <c r="A41" s="53">
        <v>41</v>
      </c>
      <c r="B41" s="53" t="s">
        <v>31</v>
      </c>
      <c r="C41" s="53" t="s">
        <v>34</v>
      </c>
      <c r="D41" s="69">
        <v>10000</v>
      </c>
      <c r="E41" s="55">
        <f t="shared" si="0"/>
        <v>5.0535785997901659</v>
      </c>
      <c r="F41" s="56">
        <f t="shared" si="1"/>
        <v>50535.785997901658</v>
      </c>
      <c r="G41" s="57">
        <v>4500</v>
      </c>
      <c r="H41" s="58">
        <f t="shared" si="2"/>
        <v>22741.103699055748</v>
      </c>
      <c r="I41" s="59">
        <v>11474.095000000001</v>
      </c>
      <c r="J41" s="60">
        <v>58660.160000000003</v>
      </c>
      <c r="K41" s="61">
        <f t="shared" si="5"/>
        <v>5.1123997143129802</v>
      </c>
      <c r="L41" s="62">
        <f t="shared" si="6"/>
        <v>1474.0950000000012</v>
      </c>
      <c r="M41" s="63" t="s">
        <v>33</v>
      </c>
      <c r="N41" s="64">
        <f t="shared" si="20"/>
        <v>7536.162856870199</v>
      </c>
      <c r="O41" s="59">
        <v>15678.005000000001</v>
      </c>
      <c r="P41" s="60">
        <v>77504.039999999994</v>
      </c>
      <c r="Q41" s="61">
        <f t="shared" si="8"/>
        <v>4.943488664533529</v>
      </c>
      <c r="R41" s="62">
        <f t="shared" si="3"/>
        <v>5678.005000000001</v>
      </c>
      <c r="S41" s="63" t="s">
        <v>33</v>
      </c>
      <c r="T41" s="64">
        <f>R41*Q41</f>
        <v>28069.153354664704</v>
      </c>
      <c r="U41" s="68">
        <v>14586.005000000001</v>
      </c>
      <c r="V41" s="60">
        <v>74459.33</v>
      </c>
      <c r="W41" s="66">
        <f t="shared" si="9"/>
        <v>5.1048474205239884</v>
      </c>
      <c r="X41" s="67">
        <f t="shared" si="10"/>
        <v>4586.005000000001</v>
      </c>
      <c r="Y41" s="60" t="s">
        <v>33</v>
      </c>
      <c r="Z41" s="58">
        <f t="shared" si="18"/>
        <v>23175.736726530704</v>
      </c>
    </row>
    <row r="42" spans="1:26" ht="12.75" hidden="1" x14ac:dyDescent="0.2">
      <c r="A42" s="53">
        <v>42</v>
      </c>
      <c r="B42" s="53" t="s">
        <v>31</v>
      </c>
      <c r="C42" s="53" t="s">
        <v>32</v>
      </c>
      <c r="D42" s="69">
        <v>5</v>
      </c>
      <c r="E42" s="55">
        <f t="shared" si="0"/>
        <v>7093.7391225860711</v>
      </c>
      <c r="F42" s="56">
        <f t="shared" si="1"/>
        <v>35468.695612930358</v>
      </c>
      <c r="G42" s="57">
        <v>3.1520000000000001</v>
      </c>
      <c r="H42" s="58">
        <f t="shared" si="2"/>
        <v>22359.465714391295</v>
      </c>
      <c r="I42" s="59">
        <v>4.3460000000000001</v>
      </c>
      <c r="J42" s="60">
        <v>28490.52</v>
      </c>
      <c r="K42" s="61">
        <f t="shared" si="5"/>
        <v>6555.5729406350665</v>
      </c>
      <c r="L42" s="62">
        <f t="shared" si="6"/>
        <v>-0.65399999999999991</v>
      </c>
      <c r="M42" s="63" t="s">
        <v>5</v>
      </c>
      <c r="N42" s="64"/>
      <c r="O42" s="59">
        <v>5.8929999999999998</v>
      </c>
      <c r="P42" s="60">
        <v>43743.06</v>
      </c>
      <c r="Q42" s="61">
        <f t="shared" si="8"/>
        <v>7422.8847785508233</v>
      </c>
      <c r="R42" s="62">
        <f t="shared" si="3"/>
        <v>0.89299999999999979</v>
      </c>
      <c r="S42" s="63" t="s">
        <v>33</v>
      </c>
      <c r="T42" s="64">
        <f>R42*Q42</f>
        <v>6628.636107245884</v>
      </c>
      <c r="U42" s="68">
        <v>12.748000000000001</v>
      </c>
      <c r="V42" s="60">
        <v>93095.58</v>
      </c>
      <c r="W42" s="66">
        <f t="shared" si="9"/>
        <v>7302.7596485723243</v>
      </c>
      <c r="X42" s="67">
        <f t="shared" si="10"/>
        <v>7.7480000000000011</v>
      </c>
      <c r="Y42" s="60" t="s">
        <v>33</v>
      </c>
      <c r="Z42" s="58">
        <f t="shared" si="18"/>
        <v>54962.29072179689</v>
      </c>
    </row>
    <row r="43" spans="1:26" ht="12.75" hidden="1" x14ac:dyDescent="0.2">
      <c r="A43" s="53">
        <v>43</v>
      </c>
      <c r="B43" s="53" t="s">
        <v>31</v>
      </c>
      <c r="C43" s="53" t="s">
        <v>34</v>
      </c>
      <c r="D43" s="69">
        <v>5000</v>
      </c>
      <c r="E43" s="55">
        <f t="shared" si="0"/>
        <v>1.9790370370370372</v>
      </c>
      <c r="F43" s="56">
        <f t="shared" si="1"/>
        <v>9895.1851851851861</v>
      </c>
      <c r="G43" s="57">
        <v>11084</v>
      </c>
      <c r="H43" s="58">
        <f t="shared" si="2"/>
        <v>21935.646518518519</v>
      </c>
      <c r="I43" s="59">
        <v>12000</v>
      </c>
      <c r="J43" s="60">
        <v>21000</v>
      </c>
      <c r="K43" s="61">
        <f t="shared" si="5"/>
        <v>1.75</v>
      </c>
      <c r="L43" s="62">
        <f t="shared" si="6"/>
        <v>7000</v>
      </c>
      <c r="M43" s="63" t="s">
        <v>33</v>
      </c>
      <c r="N43" s="64">
        <f t="shared" ref="N43:N45" si="21">L43*K43</f>
        <v>12250</v>
      </c>
      <c r="O43" s="59">
        <v>3600</v>
      </c>
      <c r="P43" s="60">
        <v>6409.35</v>
      </c>
      <c r="Q43" s="61">
        <f t="shared" si="8"/>
        <v>1.780375</v>
      </c>
      <c r="R43" s="62">
        <f t="shared" si="3"/>
        <v>-1400</v>
      </c>
      <c r="S43" s="63" t="s">
        <v>5</v>
      </c>
      <c r="T43" s="64"/>
      <c r="U43" s="68">
        <v>3600</v>
      </c>
      <c r="V43" s="60">
        <v>8664.25</v>
      </c>
      <c r="W43" s="66">
        <f t="shared" si="9"/>
        <v>2.406736111111111</v>
      </c>
      <c r="X43" s="67">
        <f t="shared" si="10"/>
        <v>-1400</v>
      </c>
      <c r="Y43" s="60" t="s">
        <v>5</v>
      </c>
      <c r="Z43" s="58"/>
    </row>
    <row r="44" spans="1:26" ht="12.75" hidden="1" x14ac:dyDescent="0.2">
      <c r="A44" s="53">
        <v>44</v>
      </c>
      <c r="B44" s="53" t="s">
        <v>31</v>
      </c>
      <c r="C44" s="53" t="s">
        <v>32</v>
      </c>
      <c r="D44" s="69">
        <v>5</v>
      </c>
      <c r="E44" s="55">
        <f t="shared" si="0"/>
        <v>7100.1550948874401</v>
      </c>
      <c r="F44" s="56">
        <f t="shared" si="1"/>
        <v>35500.7754744372</v>
      </c>
      <c r="G44" s="57">
        <v>2.6749999999999998</v>
      </c>
      <c r="H44" s="58">
        <f t="shared" si="2"/>
        <v>18992.9148788239</v>
      </c>
      <c r="I44" s="59">
        <v>8.3040000000000003</v>
      </c>
      <c r="J44" s="60">
        <v>53557.279999999999</v>
      </c>
      <c r="K44" s="61">
        <f t="shared" si="5"/>
        <v>6449.5761078998066</v>
      </c>
      <c r="L44" s="62">
        <f t="shared" si="6"/>
        <v>3.3040000000000003</v>
      </c>
      <c r="M44" s="63" t="s">
        <v>33</v>
      </c>
      <c r="N44" s="64">
        <f t="shared" si="21"/>
        <v>21309.399460500961</v>
      </c>
      <c r="O44" s="59">
        <v>17.16</v>
      </c>
      <c r="P44" s="60">
        <v>127467.78</v>
      </c>
      <c r="Q44" s="61">
        <f t="shared" si="8"/>
        <v>7428.1923076923076</v>
      </c>
      <c r="R44" s="62">
        <f t="shared" si="3"/>
        <v>12.16</v>
      </c>
      <c r="S44" s="63" t="s">
        <v>33</v>
      </c>
      <c r="T44" s="64">
        <f>R44*Q44</f>
        <v>90326.818461538467</v>
      </c>
      <c r="U44" s="68">
        <v>16.864000000000001</v>
      </c>
      <c r="V44" s="60">
        <v>125176.35999999999</v>
      </c>
      <c r="W44" s="66">
        <f t="shared" si="9"/>
        <v>7422.6968690702079</v>
      </c>
      <c r="X44" s="67">
        <f t="shared" si="10"/>
        <v>11.864000000000001</v>
      </c>
      <c r="Y44" s="60" t="s">
        <v>33</v>
      </c>
      <c r="Z44" s="58">
        <f t="shared" ref="Z44:Z48" si="22">X44*E44</f>
        <v>84236.240045744591</v>
      </c>
    </row>
    <row r="45" spans="1:26" ht="12.75" hidden="1" x14ac:dyDescent="0.2">
      <c r="A45" s="53">
        <v>45</v>
      </c>
      <c r="B45" s="53" t="s">
        <v>31</v>
      </c>
      <c r="C45" s="53" t="s">
        <v>32</v>
      </c>
      <c r="D45" s="69">
        <v>5</v>
      </c>
      <c r="E45" s="55">
        <f t="shared" si="0"/>
        <v>8138.1964818704146</v>
      </c>
      <c r="F45" s="56">
        <f t="shared" si="1"/>
        <v>40690.982409352073</v>
      </c>
      <c r="G45" s="57">
        <v>2.0910000000000002</v>
      </c>
      <c r="H45" s="58">
        <f t="shared" si="2"/>
        <v>17016.968843591039</v>
      </c>
      <c r="I45" s="59">
        <v>8.5359999999999996</v>
      </c>
      <c r="J45" s="60">
        <v>69304.149999999994</v>
      </c>
      <c r="K45" s="61">
        <f t="shared" si="5"/>
        <v>8119.0428772258665</v>
      </c>
      <c r="L45" s="62">
        <f t="shared" si="6"/>
        <v>3.5359999999999996</v>
      </c>
      <c r="M45" s="63" t="s">
        <v>33</v>
      </c>
      <c r="N45" s="64">
        <f t="shared" si="21"/>
        <v>28708.935613870661</v>
      </c>
      <c r="O45" s="59">
        <v>7.3410000000000002</v>
      </c>
      <c r="P45" s="60">
        <v>59756.17</v>
      </c>
      <c r="Q45" s="61">
        <f t="shared" si="8"/>
        <v>8140.0585751260041</v>
      </c>
      <c r="R45" s="62">
        <f t="shared" si="3"/>
        <v>2.3410000000000002</v>
      </c>
      <c r="S45" s="63" t="s">
        <v>33</v>
      </c>
      <c r="T45" s="64">
        <f>R45*Q45</f>
        <v>19055.877124369978</v>
      </c>
      <c r="U45" s="68">
        <v>7.1210000000000004</v>
      </c>
      <c r="V45" s="60">
        <v>58075.23</v>
      </c>
      <c r="W45" s="66">
        <f t="shared" si="9"/>
        <v>8155.487993259374</v>
      </c>
      <c r="X45" s="67">
        <f t="shared" si="10"/>
        <v>2.1210000000000004</v>
      </c>
      <c r="Y45" s="60" t="s">
        <v>33</v>
      </c>
      <c r="Z45" s="58">
        <f t="shared" si="22"/>
        <v>17261.114738047152</v>
      </c>
    </row>
    <row r="46" spans="1:26" ht="12.75" hidden="1" x14ac:dyDescent="0.2">
      <c r="A46" s="53">
        <v>46</v>
      </c>
      <c r="B46" s="53" t="s">
        <v>31</v>
      </c>
      <c r="C46" s="53" t="s">
        <v>32</v>
      </c>
      <c r="D46" s="69">
        <v>4</v>
      </c>
      <c r="E46" s="55">
        <f t="shared" si="0"/>
        <v>6789.6242288313806</v>
      </c>
      <c r="F46" s="56">
        <f t="shared" si="1"/>
        <v>27158.496915325522</v>
      </c>
      <c r="G46" s="57">
        <v>2.3959999999999999</v>
      </c>
      <c r="H46" s="58">
        <f t="shared" si="2"/>
        <v>16267.939652279987</v>
      </c>
      <c r="I46" s="59">
        <v>3.6269999999999998</v>
      </c>
      <c r="J46" s="60">
        <v>23486.27</v>
      </c>
      <c r="K46" s="61">
        <f t="shared" si="5"/>
        <v>6475.3984008822727</v>
      </c>
      <c r="L46" s="62">
        <f t="shared" si="6"/>
        <v>-0.37300000000000022</v>
      </c>
      <c r="M46" s="63" t="s">
        <v>5</v>
      </c>
      <c r="N46" s="64"/>
      <c r="O46" s="59">
        <v>4.7939999999999996</v>
      </c>
      <c r="P46" s="60">
        <v>33014.71</v>
      </c>
      <c r="Q46" s="61">
        <f t="shared" si="8"/>
        <v>6886.6729244889448</v>
      </c>
      <c r="R46" s="62">
        <f t="shared" si="3"/>
        <v>0.79399999999999959</v>
      </c>
      <c r="S46" s="63" t="s">
        <v>33</v>
      </c>
      <c r="T46" s="64">
        <f>R46*Q46</f>
        <v>5468.0183020442191</v>
      </c>
      <c r="U46" s="68">
        <v>4.702</v>
      </c>
      <c r="V46" s="60">
        <v>32945.980000000003</v>
      </c>
      <c r="W46" s="66">
        <f t="shared" si="9"/>
        <v>7006.8013611229271</v>
      </c>
      <c r="X46" s="67">
        <f t="shared" si="10"/>
        <v>0.70199999999999996</v>
      </c>
      <c r="Y46" s="60" t="s">
        <v>33</v>
      </c>
      <c r="Z46" s="58">
        <f t="shared" si="22"/>
        <v>4766.3162086396287</v>
      </c>
    </row>
    <row r="47" spans="1:26" ht="12.75" hidden="1" x14ac:dyDescent="0.2">
      <c r="A47" s="53">
        <v>47</v>
      </c>
      <c r="B47" s="53" t="s">
        <v>31</v>
      </c>
      <c r="C47" s="53" t="s">
        <v>35</v>
      </c>
      <c r="D47" s="69">
        <v>30000</v>
      </c>
      <c r="E47" s="55">
        <f t="shared" si="0"/>
        <v>0.60991959151304609</v>
      </c>
      <c r="F47" s="56">
        <f t="shared" si="1"/>
        <v>18297.587745391382</v>
      </c>
      <c r="G47" s="57">
        <v>25583</v>
      </c>
      <c r="H47" s="58">
        <f t="shared" si="2"/>
        <v>15603.572909678258</v>
      </c>
      <c r="I47" s="59">
        <v>39800</v>
      </c>
      <c r="J47" s="60">
        <v>22502.560000000001</v>
      </c>
      <c r="K47" s="61">
        <f t="shared" si="5"/>
        <v>0.56539095477386936</v>
      </c>
      <c r="L47" s="62">
        <f t="shared" si="6"/>
        <v>9800</v>
      </c>
      <c r="M47" s="63" t="s">
        <v>33</v>
      </c>
      <c r="N47" s="64">
        <f>L47*K47</f>
        <v>5540.8313567839195</v>
      </c>
      <c r="O47" s="59">
        <v>31200</v>
      </c>
      <c r="P47" s="60">
        <v>19683.739999999998</v>
      </c>
      <c r="Q47" s="61">
        <f t="shared" si="8"/>
        <v>0.63088910256410247</v>
      </c>
      <c r="R47" s="62">
        <f t="shared" si="3"/>
        <v>1200</v>
      </c>
      <c r="S47" s="63" t="s">
        <v>33</v>
      </c>
      <c r="T47" s="64">
        <f>R47*Q47</f>
        <v>757.06692307692299</v>
      </c>
      <c r="U47" s="68">
        <v>34300</v>
      </c>
      <c r="V47" s="60">
        <v>21728.32</v>
      </c>
      <c r="W47" s="66">
        <f t="shared" si="9"/>
        <v>0.63347871720116622</v>
      </c>
      <c r="X47" s="67">
        <f t="shared" si="10"/>
        <v>4300</v>
      </c>
      <c r="Y47" s="60" t="s">
        <v>33</v>
      </c>
      <c r="Z47" s="58">
        <f t="shared" si="22"/>
        <v>2622.6542435060983</v>
      </c>
    </row>
    <row r="48" spans="1:26" ht="15" hidden="1" x14ac:dyDescent="0.25">
      <c r="A48" s="53">
        <v>48</v>
      </c>
      <c r="B48" s="53" t="s">
        <v>31</v>
      </c>
      <c r="C48" s="53" t="s">
        <v>34</v>
      </c>
      <c r="D48" s="69">
        <v>1000</v>
      </c>
      <c r="E48" s="55">
        <f t="shared" si="0"/>
        <v>7.2020283333333337</v>
      </c>
      <c r="F48" s="56">
        <f t="shared" si="1"/>
        <v>7202.0283333333336</v>
      </c>
      <c r="G48" s="57">
        <v>2072</v>
      </c>
      <c r="H48" s="58">
        <f t="shared" si="2"/>
        <v>14922.602706666667</v>
      </c>
      <c r="I48" s="59">
        <v>1000</v>
      </c>
      <c r="J48" s="60">
        <v>7005.37</v>
      </c>
      <c r="K48" s="61">
        <f t="shared" si="5"/>
        <v>7.0053700000000001</v>
      </c>
      <c r="L48" s="62">
        <f t="shared" si="6"/>
        <v>0</v>
      </c>
      <c r="M48" s="63" t="s">
        <v>5</v>
      </c>
      <c r="N48" s="64"/>
      <c r="O48" s="59">
        <v>1000</v>
      </c>
      <c r="P48" s="60">
        <v>7242.56</v>
      </c>
      <c r="Q48" s="61">
        <f t="shared" si="8"/>
        <v>7.2425600000000001</v>
      </c>
      <c r="R48" s="62">
        <f t="shared" si="3"/>
        <v>0</v>
      </c>
      <c r="S48" s="70" t="s">
        <v>5</v>
      </c>
      <c r="T48" s="64"/>
      <c r="U48" s="68">
        <v>2000</v>
      </c>
      <c r="V48" s="60">
        <v>14716.31</v>
      </c>
      <c r="W48" s="66">
        <f t="shared" si="9"/>
        <v>7.358155</v>
      </c>
      <c r="X48" s="67">
        <f t="shared" si="10"/>
        <v>1000</v>
      </c>
      <c r="Y48" s="60" t="s">
        <v>33</v>
      </c>
      <c r="Z48" s="58">
        <f t="shared" si="22"/>
        <v>7202.0283333333336</v>
      </c>
    </row>
    <row r="49" spans="1:26" ht="12.75" hidden="1" x14ac:dyDescent="0.2">
      <c r="A49" s="53">
        <v>49</v>
      </c>
      <c r="B49" s="53" t="s">
        <v>31</v>
      </c>
      <c r="C49" s="53" t="s">
        <v>34</v>
      </c>
      <c r="D49" s="69">
        <v>3000</v>
      </c>
      <c r="E49" s="55">
        <f t="shared" si="0"/>
        <v>5.0217314763520369</v>
      </c>
      <c r="F49" s="56">
        <f t="shared" si="1"/>
        <v>15065.194429056111</v>
      </c>
      <c r="G49" s="57">
        <v>2916.636</v>
      </c>
      <c r="H49" s="58">
        <f t="shared" si="2"/>
        <v>14646.5628062615</v>
      </c>
      <c r="I49" s="59">
        <v>3160</v>
      </c>
      <c r="J49" s="60">
        <v>15639.24</v>
      </c>
      <c r="K49" s="61">
        <f t="shared" si="5"/>
        <v>4.9491265822784811</v>
      </c>
      <c r="L49" s="62">
        <f t="shared" si="6"/>
        <v>160</v>
      </c>
      <c r="M49" s="63" t="s">
        <v>33</v>
      </c>
      <c r="N49" s="64">
        <f t="shared" ref="N49:N50" si="23">L49*K49</f>
        <v>791.86025316455698</v>
      </c>
      <c r="O49" s="59">
        <v>3141</v>
      </c>
      <c r="P49" s="60">
        <v>15803.24</v>
      </c>
      <c r="Q49" s="61">
        <f t="shared" si="8"/>
        <v>5.0312766634829673</v>
      </c>
      <c r="R49" s="62">
        <f t="shared" si="3"/>
        <v>141</v>
      </c>
      <c r="S49" s="63" t="s">
        <v>33</v>
      </c>
      <c r="T49" s="64">
        <f>R49*Q49</f>
        <v>709.41000955109837</v>
      </c>
      <c r="U49" s="68">
        <v>2586</v>
      </c>
      <c r="V49" s="60">
        <v>13149.27</v>
      </c>
      <c r="W49" s="66">
        <f t="shared" si="9"/>
        <v>5.084791183294664</v>
      </c>
      <c r="X49" s="67">
        <f t="shared" si="10"/>
        <v>-414</v>
      </c>
      <c r="Y49" s="60" t="s">
        <v>5</v>
      </c>
      <c r="Z49" s="58"/>
    </row>
    <row r="50" spans="1:26" ht="12.75" hidden="1" x14ac:dyDescent="0.2">
      <c r="A50" s="53">
        <v>50</v>
      </c>
      <c r="B50" s="53" t="s">
        <v>31</v>
      </c>
      <c r="C50" s="53" t="s">
        <v>32</v>
      </c>
      <c r="D50" s="69">
        <v>3</v>
      </c>
      <c r="E50" s="55">
        <f t="shared" si="0"/>
        <v>6611.4869033926798</v>
      </c>
      <c r="F50" s="56">
        <f t="shared" si="1"/>
        <v>19834.460710178038</v>
      </c>
      <c r="G50" s="57">
        <v>2.09</v>
      </c>
      <c r="H50" s="58">
        <f t="shared" si="2"/>
        <v>13818.0076280907</v>
      </c>
      <c r="I50" s="59">
        <v>3.198</v>
      </c>
      <c r="J50" s="60">
        <v>20574.29</v>
      </c>
      <c r="K50" s="61">
        <f t="shared" si="5"/>
        <v>6433.486554096311</v>
      </c>
      <c r="L50" s="62">
        <f t="shared" si="6"/>
        <v>0.19799999999999995</v>
      </c>
      <c r="M50" s="63" t="s">
        <v>33</v>
      </c>
      <c r="N50" s="64">
        <f t="shared" si="23"/>
        <v>1273.8303377110692</v>
      </c>
      <c r="O50" s="59">
        <v>8.8480000000000008</v>
      </c>
      <c r="P50" s="60">
        <v>58911.560000000005</v>
      </c>
      <c r="Q50" s="61">
        <f t="shared" si="8"/>
        <v>6658.1781193490051</v>
      </c>
      <c r="R50" s="62">
        <f t="shared" si="3"/>
        <v>5.8480000000000008</v>
      </c>
      <c r="S50" s="63" t="s">
        <v>33</v>
      </c>
      <c r="T50" s="64">
        <f>R50*Q50</f>
        <v>38937.025641952983</v>
      </c>
      <c r="U50" s="68">
        <v>8.2759999999999998</v>
      </c>
      <c r="V50" s="60">
        <v>55803.380000000005</v>
      </c>
      <c r="W50" s="66">
        <f t="shared" si="9"/>
        <v>6742.7960367327214</v>
      </c>
      <c r="X50" s="67">
        <f t="shared" si="10"/>
        <v>5.2759999999999998</v>
      </c>
      <c r="Y50" s="60" t="s">
        <v>33</v>
      </c>
      <c r="Z50" s="58">
        <f t="shared" ref="Z50:Z58" si="24">X50*E50</f>
        <v>34882.204902299774</v>
      </c>
    </row>
    <row r="51" spans="1:26" ht="12.75" hidden="1" x14ac:dyDescent="0.2">
      <c r="A51" s="53">
        <v>51</v>
      </c>
      <c r="B51" s="53" t="s">
        <v>31</v>
      </c>
      <c r="C51" s="53" t="s">
        <v>32</v>
      </c>
      <c r="D51" s="69">
        <v>3</v>
      </c>
      <c r="E51" s="55">
        <f t="shared" si="0"/>
        <v>6768.5949256846225</v>
      </c>
      <c r="F51" s="56">
        <f t="shared" si="1"/>
        <v>20305.784777053868</v>
      </c>
      <c r="G51" s="57">
        <v>2.0179999999999998</v>
      </c>
      <c r="H51" s="58">
        <f t="shared" si="2"/>
        <v>13659.024560031567</v>
      </c>
      <c r="I51" s="59">
        <v>2.5419999999999998</v>
      </c>
      <c r="J51" s="60">
        <v>16276.02</v>
      </c>
      <c r="K51" s="61">
        <f t="shared" si="5"/>
        <v>6402.8402832415431</v>
      </c>
      <c r="L51" s="62">
        <f t="shared" si="6"/>
        <v>-0.45800000000000018</v>
      </c>
      <c r="M51" s="63" t="s">
        <v>5</v>
      </c>
      <c r="N51" s="64"/>
      <c r="O51" s="59">
        <v>7.2450000000000001</v>
      </c>
      <c r="P51" s="60">
        <v>49378.32</v>
      </c>
      <c r="Q51" s="61">
        <f t="shared" si="8"/>
        <v>6815.5031055900618</v>
      </c>
      <c r="R51" s="62">
        <f t="shared" si="3"/>
        <v>4.2450000000000001</v>
      </c>
      <c r="S51" s="63" t="s">
        <v>33</v>
      </c>
      <c r="T51" s="64">
        <f>R51*Q51</f>
        <v>28931.810683229814</v>
      </c>
      <c r="U51" s="68">
        <v>10.834</v>
      </c>
      <c r="V51" s="60">
        <v>76785.34</v>
      </c>
      <c r="W51" s="66">
        <f t="shared" si="9"/>
        <v>7087.4413882222634</v>
      </c>
      <c r="X51" s="67">
        <f t="shared" si="10"/>
        <v>7.8339999999999996</v>
      </c>
      <c r="Y51" s="60" t="s">
        <v>33</v>
      </c>
      <c r="Z51" s="58">
        <f t="shared" si="24"/>
        <v>53025.172647813328</v>
      </c>
    </row>
    <row r="52" spans="1:26" ht="12.75" hidden="1" x14ac:dyDescent="0.2">
      <c r="A52" s="53">
        <v>52</v>
      </c>
      <c r="B52" s="53" t="s">
        <v>31</v>
      </c>
      <c r="C52" s="53" t="s">
        <v>34</v>
      </c>
      <c r="D52" s="69">
        <v>5000</v>
      </c>
      <c r="E52" s="55">
        <f t="shared" si="0"/>
        <v>4.9906679391665669</v>
      </c>
      <c r="F52" s="56">
        <f t="shared" si="1"/>
        <v>24953.339695832834</v>
      </c>
      <c r="G52" s="57">
        <v>2585</v>
      </c>
      <c r="H52" s="58">
        <f t="shared" si="2"/>
        <v>12900.876622745576</v>
      </c>
      <c r="I52" s="59">
        <v>3280.1950000000002</v>
      </c>
      <c r="J52" s="60">
        <v>16068.84</v>
      </c>
      <c r="K52" s="61">
        <f t="shared" si="5"/>
        <v>4.8987453489807766</v>
      </c>
      <c r="L52" s="62">
        <f t="shared" si="6"/>
        <v>-1719.8049999999998</v>
      </c>
      <c r="M52" s="63" t="s">
        <v>5</v>
      </c>
      <c r="N52" s="64"/>
      <c r="O52" s="59">
        <v>6931.009</v>
      </c>
      <c r="P52" s="60">
        <v>33124.25</v>
      </c>
      <c r="Q52" s="61">
        <f t="shared" si="8"/>
        <v>4.7791382178265822</v>
      </c>
      <c r="R52" s="62">
        <f t="shared" si="3"/>
        <v>1931.009</v>
      </c>
      <c r="S52" s="63" t="s">
        <v>33</v>
      </c>
      <c r="T52" s="64">
        <f>R52*Q52</f>
        <v>9228.5589108670902</v>
      </c>
      <c r="U52" s="68">
        <v>6326.0010000000002</v>
      </c>
      <c r="V52" s="60">
        <v>33490.61</v>
      </c>
      <c r="W52" s="66">
        <f t="shared" si="9"/>
        <v>5.294120250692341</v>
      </c>
      <c r="X52" s="67">
        <f t="shared" si="10"/>
        <v>1326.0010000000002</v>
      </c>
      <c r="Y52" s="60" t="s">
        <v>33</v>
      </c>
      <c r="Z52" s="58">
        <f t="shared" si="24"/>
        <v>6617.6306780028081</v>
      </c>
    </row>
    <row r="53" spans="1:26" ht="12.75" hidden="1" x14ac:dyDescent="0.2">
      <c r="A53" s="53">
        <v>53</v>
      </c>
      <c r="B53" s="53" t="s">
        <v>31</v>
      </c>
      <c r="C53" s="53" t="s">
        <v>32</v>
      </c>
      <c r="D53" s="69">
        <v>3</v>
      </c>
      <c r="E53" s="55">
        <f t="shared" si="0"/>
        <v>6651.8034855747828</v>
      </c>
      <c r="F53" s="56">
        <f t="shared" si="1"/>
        <v>19955.410456724348</v>
      </c>
      <c r="G53" s="57">
        <v>1.917</v>
      </c>
      <c r="H53" s="58">
        <f t="shared" si="2"/>
        <v>12751.50728184686</v>
      </c>
      <c r="I53" s="59">
        <v>6.5670000000000002</v>
      </c>
      <c r="J53" s="60">
        <v>41062.69</v>
      </c>
      <c r="K53" s="61">
        <f t="shared" si="5"/>
        <v>6252.8841175574844</v>
      </c>
      <c r="L53" s="62">
        <f t="shared" si="6"/>
        <v>3.5670000000000002</v>
      </c>
      <c r="M53" s="63" t="s">
        <v>33</v>
      </c>
      <c r="N53" s="64">
        <f t="shared" ref="N53:N56" si="25">L53*K53</f>
        <v>22304.037647327546</v>
      </c>
      <c r="O53" s="59">
        <v>7.9700000000000006</v>
      </c>
      <c r="P53" s="60">
        <v>54254.47</v>
      </c>
      <c r="Q53" s="61">
        <f t="shared" si="8"/>
        <v>6807.33626097867</v>
      </c>
      <c r="R53" s="62">
        <f t="shared" si="3"/>
        <v>4.9700000000000006</v>
      </c>
      <c r="S53" s="63" t="s">
        <v>33</v>
      </c>
      <c r="T53" s="64">
        <f>R53*Q53</f>
        <v>33832.461217063996</v>
      </c>
      <c r="U53" s="68">
        <v>7.4179999999999993</v>
      </c>
      <c r="V53" s="60">
        <v>51148.520000000004</v>
      </c>
      <c r="W53" s="66">
        <f t="shared" si="9"/>
        <v>6895.1900781881923</v>
      </c>
      <c r="X53" s="67">
        <f t="shared" si="10"/>
        <v>4.4179999999999993</v>
      </c>
      <c r="Y53" s="60" t="s">
        <v>33</v>
      </c>
      <c r="Z53" s="58">
        <f t="shared" si="24"/>
        <v>29387.667799269384</v>
      </c>
    </row>
    <row r="54" spans="1:26" ht="12.75" hidden="1" x14ac:dyDescent="0.2">
      <c r="A54" s="53">
        <v>54</v>
      </c>
      <c r="B54" s="53" t="s">
        <v>31</v>
      </c>
      <c r="C54" s="53" t="s">
        <v>32</v>
      </c>
      <c r="D54" s="69">
        <v>4</v>
      </c>
      <c r="E54" s="55">
        <f t="shared" si="0"/>
        <v>6528.1328373900687</v>
      </c>
      <c r="F54" s="56">
        <f t="shared" si="1"/>
        <v>26112.531349560275</v>
      </c>
      <c r="G54" s="57">
        <v>1.849</v>
      </c>
      <c r="H54" s="58">
        <f t="shared" si="2"/>
        <v>12070.517616334237</v>
      </c>
      <c r="I54" s="59">
        <v>4.4370000000000003</v>
      </c>
      <c r="J54" s="60">
        <v>28052.260000000002</v>
      </c>
      <c r="K54" s="61">
        <f t="shared" si="5"/>
        <v>6322.3484336263245</v>
      </c>
      <c r="L54" s="62">
        <f t="shared" si="6"/>
        <v>0.43700000000000028</v>
      </c>
      <c r="M54" s="63" t="s">
        <v>33</v>
      </c>
      <c r="N54" s="64">
        <f t="shared" si="25"/>
        <v>2762.8662654947057</v>
      </c>
      <c r="O54" s="59">
        <v>2.883</v>
      </c>
      <c r="P54" s="60">
        <v>18202.599999999999</v>
      </c>
      <c r="Q54" s="61">
        <f t="shared" si="8"/>
        <v>6313.7703780783904</v>
      </c>
      <c r="R54" s="62">
        <f t="shared" si="3"/>
        <v>-1.117</v>
      </c>
      <c r="S54" s="63" t="s">
        <v>5</v>
      </c>
      <c r="T54" s="64"/>
      <c r="U54" s="68">
        <v>9.8819999999999997</v>
      </c>
      <c r="V54" s="60">
        <v>68662.899999999994</v>
      </c>
      <c r="W54" s="66">
        <f t="shared" si="9"/>
        <v>6948.2797004654922</v>
      </c>
      <c r="X54" s="67">
        <f t="shared" si="10"/>
        <v>5.8819999999999997</v>
      </c>
      <c r="Y54" s="60" t="s">
        <v>33</v>
      </c>
      <c r="Z54" s="58">
        <f t="shared" si="24"/>
        <v>38398.477349528381</v>
      </c>
    </row>
    <row r="55" spans="1:26" ht="12.75" hidden="1" x14ac:dyDescent="0.2">
      <c r="A55" s="53">
        <v>55</v>
      </c>
      <c r="B55" s="53" t="s">
        <v>31</v>
      </c>
      <c r="C55" s="53" t="s">
        <v>34</v>
      </c>
      <c r="D55" s="69">
        <v>4000</v>
      </c>
      <c r="E55" s="55">
        <f t="shared" si="0"/>
        <v>2.5357615460754839</v>
      </c>
      <c r="F55" s="56">
        <f t="shared" si="1"/>
        <v>10143.046184301935</v>
      </c>
      <c r="G55" s="57">
        <v>4723</v>
      </c>
      <c r="H55" s="58">
        <f t="shared" si="2"/>
        <v>11976.40178211451</v>
      </c>
      <c r="I55" s="59">
        <v>4650</v>
      </c>
      <c r="J55" s="60">
        <v>5838.48</v>
      </c>
      <c r="K55" s="61">
        <f t="shared" si="5"/>
        <v>1.2555870967741936</v>
      </c>
      <c r="L55" s="62">
        <f t="shared" si="6"/>
        <v>650</v>
      </c>
      <c r="M55" s="63" t="s">
        <v>33</v>
      </c>
      <c r="N55" s="64">
        <f t="shared" si="25"/>
        <v>816.1316129032258</v>
      </c>
      <c r="O55" s="59">
        <v>13250</v>
      </c>
      <c r="P55" s="60">
        <v>42080</v>
      </c>
      <c r="Q55" s="61">
        <f t="shared" si="8"/>
        <v>3.1758490566037736</v>
      </c>
      <c r="R55" s="62">
        <f t="shared" si="3"/>
        <v>9250</v>
      </c>
      <c r="S55" s="63" t="s">
        <v>33</v>
      </c>
      <c r="T55" s="64">
        <f>R55*Q55</f>
        <v>29376.603773584906</v>
      </c>
      <c r="U55" s="68">
        <v>8250</v>
      </c>
      <c r="V55" s="60">
        <v>26200.75</v>
      </c>
      <c r="W55" s="66">
        <f t="shared" si="9"/>
        <v>3.1758484848484847</v>
      </c>
      <c r="X55" s="67">
        <f t="shared" si="10"/>
        <v>4250</v>
      </c>
      <c r="Y55" s="60" t="s">
        <v>33</v>
      </c>
      <c r="Z55" s="58">
        <f t="shared" si="24"/>
        <v>10776.986570820807</v>
      </c>
    </row>
    <row r="56" spans="1:26" ht="12.75" hidden="1" x14ac:dyDescent="0.2">
      <c r="A56" s="53">
        <v>56</v>
      </c>
      <c r="B56" s="53" t="s">
        <v>31</v>
      </c>
      <c r="C56" s="53" t="s">
        <v>32</v>
      </c>
      <c r="D56" s="69">
        <v>3</v>
      </c>
      <c r="E56" s="55">
        <f t="shared" si="0"/>
        <v>6717.8894079615493</v>
      </c>
      <c r="F56" s="56">
        <f t="shared" si="1"/>
        <v>20153.668223884648</v>
      </c>
      <c r="G56" s="57">
        <v>1.716</v>
      </c>
      <c r="H56" s="58">
        <f t="shared" si="2"/>
        <v>11527.898224062019</v>
      </c>
      <c r="I56" s="59">
        <v>4.4510000000000005</v>
      </c>
      <c r="J56" s="60">
        <v>28497.11</v>
      </c>
      <c r="K56" s="61">
        <f t="shared" si="5"/>
        <v>6402.4062008537403</v>
      </c>
      <c r="L56" s="62">
        <f t="shared" si="6"/>
        <v>1.4510000000000005</v>
      </c>
      <c r="M56" s="63" t="s">
        <v>33</v>
      </c>
      <c r="N56" s="64">
        <f t="shared" si="25"/>
        <v>9289.8913974387797</v>
      </c>
      <c r="O56" s="59">
        <v>7.802999999999999</v>
      </c>
      <c r="P56" s="60">
        <v>53672.2</v>
      </c>
      <c r="Q56" s="61">
        <f t="shared" si="8"/>
        <v>6878.4057413815208</v>
      </c>
      <c r="R56" s="62">
        <f t="shared" si="3"/>
        <v>4.802999999999999</v>
      </c>
      <c r="S56" s="63" t="s">
        <v>33</v>
      </c>
      <c r="T56" s="64">
        <f>R56*Q56</f>
        <v>33036.982775855438</v>
      </c>
      <c r="U56" s="68">
        <v>8.2940000000000005</v>
      </c>
      <c r="V56" s="60">
        <v>57003.47</v>
      </c>
      <c r="W56" s="66">
        <f t="shared" si="9"/>
        <v>6872.856281649385</v>
      </c>
      <c r="X56" s="67">
        <f t="shared" si="10"/>
        <v>5.2940000000000005</v>
      </c>
      <c r="Y56" s="60" t="s">
        <v>33</v>
      </c>
      <c r="Z56" s="58">
        <f t="shared" si="24"/>
        <v>35564.506525748446</v>
      </c>
    </row>
    <row r="57" spans="1:26" ht="15" hidden="1" x14ac:dyDescent="0.25">
      <c r="A57" s="53">
        <v>57</v>
      </c>
      <c r="B57" s="53" t="s">
        <v>31</v>
      </c>
      <c r="C57" s="53" t="s">
        <v>34</v>
      </c>
      <c r="D57" s="69">
        <v>1000</v>
      </c>
      <c r="E57" s="55">
        <f t="shared" si="0"/>
        <v>8.5116333333333341</v>
      </c>
      <c r="F57" s="56">
        <f t="shared" si="1"/>
        <v>8511.6333333333332</v>
      </c>
      <c r="G57" s="57">
        <v>1326</v>
      </c>
      <c r="H57" s="58">
        <f t="shared" si="2"/>
        <v>11286.425800000001</v>
      </c>
      <c r="I57" s="59">
        <v>1000</v>
      </c>
      <c r="J57" s="60">
        <v>8001</v>
      </c>
      <c r="K57" s="61">
        <f t="shared" si="5"/>
        <v>8.0009999999999994</v>
      </c>
      <c r="L57" s="62">
        <f t="shared" si="6"/>
        <v>0</v>
      </c>
      <c r="M57" s="63" t="s">
        <v>5</v>
      </c>
      <c r="N57" s="64"/>
      <c r="O57" s="59">
        <v>1000</v>
      </c>
      <c r="P57" s="60">
        <v>8737.5300000000007</v>
      </c>
      <c r="Q57" s="61">
        <f t="shared" si="8"/>
        <v>8.7375300000000014</v>
      </c>
      <c r="R57" s="62">
        <f t="shared" si="3"/>
        <v>0</v>
      </c>
      <c r="S57" s="70" t="s">
        <v>5</v>
      </c>
      <c r="T57" s="64"/>
      <c r="U57" s="68">
        <v>2000</v>
      </c>
      <c r="V57" s="60">
        <v>17592.740000000002</v>
      </c>
      <c r="W57" s="66">
        <f t="shared" si="9"/>
        <v>8.7963700000000014</v>
      </c>
      <c r="X57" s="67">
        <f t="shared" si="10"/>
        <v>1000</v>
      </c>
      <c r="Y57" s="60" t="s">
        <v>33</v>
      </c>
      <c r="Z57" s="58">
        <f t="shared" si="24"/>
        <v>8511.6333333333332</v>
      </c>
    </row>
    <row r="58" spans="1:26" ht="12.75" hidden="1" x14ac:dyDescent="0.2">
      <c r="A58" s="53">
        <v>58</v>
      </c>
      <c r="B58" s="53" t="s">
        <v>31</v>
      </c>
      <c r="C58" s="53" t="s">
        <v>32</v>
      </c>
      <c r="D58" s="69">
        <v>1</v>
      </c>
      <c r="E58" s="55">
        <f t="shared" si="0"/>
        <v>8751.2047229035525</v>
      </c>
      <c r="F58" s="56">
        <f t="shared" si="1"/>
        <v>8751.2047229035525</v>
      </c>
      <c r="G58" s="57">
        <v>1.1850000000000001</v>
      </c>
      <c r="H58" s="58">
        <f t="shared" si="2"/>
        <v>10370.177596640709</v>
      </c>
      <c r="I58" s="59">
        <v>7.74</v>
      </c>
      <c r="J58" s="60">
        <v>67734.320000000007</v>
      </c>
      <c r="K58" s="61">
        <f t="shared" si="5"/>
        <v>8751.2041343669262</v>
      </c>
      <c r="L58" s="62">
        <f t="shared" si="6"/>
        <v>6.74</v>
      </c>
      <c r="M58" s="63" t="s">
        <v>33</v>
      </c>
      <c r="N58" s="64">
        <f>L58*K58</f>
        <v>58983.115865633081</v>
      </c>
      <c r="O58" s="59">
        <v>6.6970000000000001</v>
      </c>
      <c r="P58" s="60">
        <v>58606.82</v>
      </c>
      <c r="Q58" s="61">
        <f t="shared" si="8"/>
        <v>8751.2050171718674</v>
      </c>
      <c r="R58" s="62">
        <f t="shared" si="3"/>
        <v>5.6970000000000001</v>
      </c>
      <c r="S58" s="63" t="s">
        <v>33</v>
      </c>
      <c r="T58" s="64">
        <f>R58*Q58</f>
        <v>49855.614982828127</v>
      </c>
      <c r="U58" s="68">
        <v>6.6970000000000001</v>
      </c>
      <c r="V58" s="60">
        <v>58606.82</v>
      </c>
      <c r="W58" s="66">
        <f t="shared" si="9"/>
        <v>8751.2050171718674</v>
      </c>
      <c r="X58" s="67">
        <f t="shared" si="10"/>
        <v>5.6970000000000001</v>
      </c>
      <c r="Y58" s="60" t="s">
        <v>33</v>
      </c>
      <c r="Z58" s="58">
        <f t="shared" si="24"/>
        <v>49855.613306381536</v>
      </c>
    </row>
    <row r="59" spans="1:26" ht="15" hidden="1" x14ac:dyDescent="0.25">
      <c r="A59" s="53">
        <v>59</v>
      </c>
      <c r="B59" s="53" t="s">
        <v>31</v>
      </c>
      <c r="C59" s="53" t="s">
        <v>36</v>
      </c>
      <c r="D59" s="69">
        <v>400</v>
      </c>
      <c r="E59" s="55">
        <f t="shared" si="0"/>
        <v>39.770766666666674</v>
      </c>
      <c r="F59" s="56">
        <f t="shared" si="1"/>
        <v>15908.306666666669</v>
      </c>
      <c r="G59" s="57">
        <v>255</v>
      </c>
      <c r="H59" s="58">
        <f t="shared" si="2"/>
        <v>10141.545500000002</v>
      </c>
      <c r="I59" s="59">
        <v>200</v>
      </c>
      <c r="J59" s="60">
        <v>7730.59</v>
      </c>
      <c r="K59" s="61">
        <f t="shared" si="5"/>
        <v>38.652950000000004</v>
      </c>
      <c r="L59" s="62">
        <f t="shared" si="6"/>
        <v>-200</v>
      </c>
      <c r="M59" s="63" t="s">
        <v>5</v>
      </c>
      <c r="N59" s="64"/>
      <c r="O59" s="59">
        <v>400</v>
      </c>
      <c r="P59" s="60">
        <v>16131.87</v>
      </c>
      <c r="Q59" s="61">
        <f t="shared" si="8"/>
        <v>40.329675000000002</v>
      </c>
      <c r="R59" s="62">
        <f t="shared" si="3"/>
        <v>0</v>
      </c>
      <c r="S59" s="70" t="s">
        <v>5</v>
      </c>
      <c r="T59" s="64"/>
      <c r="U59" s="68">
        <v>400</v>
      </c>
      <c r="V59" s="60">
        <v>16131.87</v>
      </c>
      <c r="W59" s="66">
        <f t="shared" si="9"/>
        <v>40.329675000000002</v>
      </c>
      <c r="X59" s="67">
        <f t="shared" si="10"/>
        <v>0</v>
      </c>
      <c r="Y59" s="60" t="s">
        <v>5</v>
      </c>
      <c r="Z59" s="58"/>
    </row>
    <row r="60" spans="1:26" ht="12.75" hidden="1" x14ac:dyDescent="0.2">
      <c r="A60" s="53">
        <v>60</v>
      </c>
      <c r="B60" s="53" t="s">
        <v>31</v>
      </c>
      <c r="C60" s="53" t="s">
        <v>36</v>
      </c>
      <c r="D60" s="69">
        <v>400</v>
      </c>
      <c r="E60" s="55">
        <f t="shared" si="0"/>
        <v>22.13495917593529</v>
      </c>
      <c r="F60" s="56">
        <f t="shared" si="1"/>
        <v>8853.9836703741166</v>
      </c>
      <c r="G60" s="57">
        <v>406</v>
      </c>
      <c r="H60" s="58">
        <f t="shared" si="2"/>
        <v>8986.793425429727</v>
      </c>
      <c r="I60" s="59">
        <v>860</v>
      </c>
      <c r="J60" s="60">
        <v>18679.52</v>
      </c>
      <c r="K60" s="61">
        <f t="shared" si="5"/>
        <v>21.720372093023258</v>
      </c>
      <c r="L60" s="62">
        <f t="shared" si="6"/>
        <v>460</v>
      </c>
      <c r="M60" s="63" t="s">
        <v>33</v>
      </c>
      <c r="N60" s="64">
        <f>L60*K60</f>
        <v>9991.3711627906978</v>
      </c>
      <c r="O60" s="59">
        <v>560</v>
      </c>
      <c r="P60" s="60">
        <v>12163.41</v>
      </c>
      <c r="Q60" s="61">
        <f t="shared" si="8"/>
        <v>21.720375000000001</v>
      </c>
      <c r="R60" s="62">
        <f t="shared" si="3"/>
        <v>160</v>
      </c>
      <c r="S60" s="63" t="s">
        <v>33</v>
      </c>
      <c r="T60" s="64">
        <f>R60*Q60</f>
        <v>3475.26</v>
      </c>
      <c r="U60" s="68">
        <v>460</v>
      </c>
      <c r="V60" s="60">
        <v>10563.5</v>
      </c>
      <c r="W60" s="66">
        <f t="shared" si="9"/>
        <v>22.964130434782607</v>
      </c>
      <c r="X60" s="67">
        <f t="shared" si="10"/>
        <v>60</v>
      </c>
      <c r="Y60" s="60" t="s">
        <v>33</v>
      </c>
      <c r="Z60" s="58">
        <f>X60*E60</f>
        <v>1328.0975505561173</v>
      </c>
    </row>
    <row r="61" spans="1:26" ht="15" hidden="1" x14ac:dyDescent="0.25">
      <c r="A61" s="53">
        <v>61</v>
      </c>
      <c r="B61" s="53" t="s">
        <v>31</v>
      </c>
      <c r="C61" s="53" t="s">
        <v>34</v>
      </c>
      <c r="D61" s="69">
        <v>211</v>
      </c>
      <c r="E61" s="55">
        <f t="shared" si="0"/>
        <v>31.941090047393363</v>
      </c>
      <c r="F61" s="56">
        <f t="shared" si="1"/>
        <v>6739.57</v>
      </c>
      <c r="G61" s="57">
        <v>281</v>
      </c>
      <c r="H61" s="58">
        <f t="shared" si="2"/>
        <v>8975.4463033175343</v>
      </c>
      <c r="I61" s="59">
        <v>211</v>
      </c>
      <c r="J61" s="60">
        <v>6454.78</v>
      </c>
      <c r="K61" s="61">
        <f t="shared" si="5"/>
        <v>30.591374407582936</v>
      </c>
      <c r="L61" s="62">
        <f t="shared" si="6"/>
        <v>0</v>
      </c>
      <c r="M61" s="63" t="s">
        <v>5</v>
      </c>
      <c r="N61" s="64"/>
      <c r="O61" s="59">
        <v>211</v>
      </c>
      <c r="P61" s="60">
        <v>6832.95</v>
      </c>
      <c r="Q61" s="61">
        <f t="shared" si="8"/>
        <v>32.383649289099523</v>
      </c>
      <c r="R61" s="62">
        <f t="shared" si="3"/>
        <v>0</v>
      </c>
      <c r="S61" s="70" t="s">
        <v>5</v>
      </c>
      <c r="T61" s="64"/>
      <c r="U61" s="68">
        <v>211</v>
      </c>
      <c r="V61" s="60">
        <v>6930.98</v>
      </c>
      <c r="W61" s="66">
        <f t="shared" si="9"/>
        <v>32.84824644549763</v>
      </c>
      <c r="X61" s="67">
        <f t="shared" si="10"/>
        <v>0</v>
      </c>
      <c r="Y61" s="60" t="s">
        <v>5</v>
      </c>
      <c r="Z61" s="58"/>
    </row>
    <row r="62" spans="1:26" ht="12.75" hidden="1" x14ac:dyDescent="0.2">
      <c r="A62" s="53">
        <v>62</v>
      </c>
      <c r="B62" s="53" t="s">
        <v>31</v>
      </c>
      <c r="C62" s="53" t="s">
        <v>36</v>
      </c>
      <c r="D62" s="69">
        <v>3000</v>
      </c>
      <c r="E62" s="55">
        <f t="shared" si="0"/>
        <v>2.4832835216108262</v>
      </c>
      <c r="F62" s="56">
        <f t="shared" si="1"/>
        <v>7449.850564832479</v>
      </c>
      <c r="G62" s="57">
        <v>3363</v>
      </c>
      <c r="H62" s="58">
        <f t="shared" si="2"/>
        <v>8351.2824831772086</v>
      </c>
      <c r="I62" s="59">
        <v>10518.3</v>
      </c>
      <c r="J62" s="60">
        <v>22849.3</v>
      </c>
      <c r="K62" s="61">
        <f t="shared" si="5"/>
        <v>2.1723377351853439</v>
      </c>
      <c r="L62" s="62">
        <f t="shared" si="6"/>
        <v>7518.2999999999993</v>
      </c>
      <c r="M62" s="63" t="s">
        <v>33</v>
      </c>
      <c r="N62" s="64">
        <f t="shared" ref="N62:N66" si="26">L62*K62</f>
        <v>16332.286794443969</v>
      </c>
      <c r="O62" s="59">
        <v>6850</v>
      </c>
      <c r="P62" s="60">
        <v>14880.51</v>
      </c>
      <c r="Q62" s="61">
        <f t="shared" si="8"/>
        <v>2.1723372262773721</v>
      </c>
      <c r="R62" s="62">
        <f t="shared" si="3"/>
        <v>3850</v>
      </c>
      <c r="S62" s="63" t="s">
        <v>33</v>
      </c>
      <c r="T62" s="64">
        <f>R62*Q62</f>
        <v>8363.4983211678828</v>
      </c>
      <c r="U62" s="68">
        <v>14054.4</v>
      </c>
      <c r="V62" s="60">
        <v>43641.38</v>
      </c>
      <c r="W62" s="66">
        <f t="shared" si="9"/>
        <v>3.1051756033697631</v>
      </c>
      <c r="X62" s="67">
        <f t="shared" si="10"/>
        <v>11054.4</v>
      </c>
      <c r="Y62" s="60" t="s">
        <v>33</v>
      </c>
      <c r="Z62" s="58">
        <f t="shared" ref="Z62:Z66" si="27">X62*E62</f>
        <v>27451.209361294717</v>
      </c>
    </row>
    <row r="63" spans="1:26" ht="12.75" hidden="1" x14ac:dyDescent="0.2">
      <c r="A63" s="53">
        <v>63</v>
      </c>
      <c r="B63" s="53" t="s">
        <v>31</v>
      </c>
      <c r="C63" s="53" t="s">
        <v>34</v>
      </c>
      <c r="D63" s="69">
        <v>2500</v>
      </c>
      <c r="E63" s="55">
        <f t="shared" si="0"/>
        <v>5.0946499218743719</v>
      </c>
      <c r="F63" s="56">
        <f t="shared" si="1"/>
        <v>12736.624804685929</v>
      </c>
      <c r="G63" s="57">
        <v>1639</v>
      </c>
      <c r="H63" s="58">
        <f t="shared" si="2"/>
        <v>8350.1312219520951</v>
      </c>
      <c r="I63" s="59">
        <v>4858</v>
      </c>
      <c r="J63" s="60">
        <v>24749.809999999998</v>
      </c>
      <c r="K63" s="61">
        <f t="shared" si="5"/>
        <v>5.094650061753808</v>
      </c>
      <c r="L63" s="62">
        <f t="shared" si="6"/>
        <v>2358</v>
      </c>
      <c r="M63" s="63" t="s">
        <v>33</v>
      </c>
      <c r="N63" s="64">
        <f t="shared" si="26"/>
        <v>12013.184845615478</v>
      </c>
      <c r="O63" s="59">
        <v>4434</v>
      </c>
      <c r="P63" s="60">
        <v>22589.68</v>
      </c>
      <c r="Q63" s="61">
        <f t="shared" si="8"/>
        <v>5.0946504285069913</v>
      </c>
      <c r="R63" s="62">
        <f t="shared" si="3"/>
        <v>1934</v>
      </c>
      <c r="S63" s="63" t="s">
        <v>33</v>
      </c>
      <c r="T63" s="64">
        <f>R63*Q63</f>
        <v>9853.0539287325209</v>
      </c>
      <c r="U63" s="68">
        <v>3450</v>
      </c>
      <c r="V63" s="60">
        <v>17576.54</v>
      </c>
      <c r="W63" s="66">
        <f t="shared" si="9"/>
        <v>5.0946492753623192</v>
      </c>
      <c r="X63" s="67">
        <f t="shared" si="10"/>
        <v>950</v>
      </c>
      <c r="Y63" s="60" t="s">
        <v>33</v>
      </c>
      <c r="Z63" s="58">
        <f t="shared" si="27"/>
        <v>4839.9174257806535</v>
      </c>
    </row>
    <row r="64" spans="1:26" ht="12.75" hidden="1" x14ac:dyDescent="0.2">
      <c r="A64" s="53">
        <v>64</v>
      </c>
      <c r="B64" s="53" t="s">
        <v>31</v>
      </c>
      <c r="C64" s="53" t="s">
        <v>32</v>
      </c>
      <c r="D64" s="69">
        <v>2</v>
      </c>
      <c r="E64" s="55">
        <f t="shared" si="0"/>
        <v>6694.8194954070796</v>
      </c>
      <c r="F64" s="56">
        <f t="shared" si="1"/>
        <v>13389.638990814159</v>
      </c>
      <c r="G64" s="57">
        <v>1.0920000000000001</v>
      </c>
      <c r="H64" s="58">
        <f t="shared" si="2"/>
        <v>7310.7428889845314</v>
      </c>
      <c r="I64" s="59">
        <v>2.2610000000000001</v>
      </c>
      <c r="J64" s="60">
        <v>14228.39</v>
      </c>
      <c r="K64" s="61">
        <f t="shared" si="5"/>
        <v>6292.9632905793887</v>
      </c>
      <c r="L64" s="62">
        <f t="shared" si="6"/>
        <v>0.26100000000000012</v>
      </c>
      <c r="M64" s="63" t="s">
        <v>33</v>
      </c>
      <c r="N64" s="64">
        <f t="shared" si="26"/>
        <v>1642.4634188412213</v>
      </c>
      <c r="O64" s="59">
        <v>4.4669999999999996</v>
      </c>
      <c r="P64" s="60">
        <v>30803.3</v>
      </c>
      <c r="Q64" s="61">
        <f t="shared" si="8"/>
        <v>6895.7465860756665</v>
      </c>
      <c r="R64" s="62">
        <f t="shared" si="3"/>
        <v>2.4669999999999996</v>
      </c>
      <c r="S64" s="63" t="s">
        <v>33</v>
      </c>
      <c r="T64" s="64">
        <f>R64*Q64</f>
        <v>17011.806827848668</v>
      </c>
      <c r="U64" s="68">
        <v>4.4950000000000001</v>
      </c>
      <c r="V64" s="60">
        <v>30996.39</v>
      </c>
      <c r="W64" s="66">
        <f t="shared" si="9"/>
        <v>6895.7486095661843</v>
      </c>
      <c r="X64" s="67">
        <f t="shared" si="10"/>
        <v>2.4950000000000001</v>
      </c>
      <c r="Y64" s="60" t="s">
        <v>33</v>
      </c>
      <c r="Z64" s="58">
        <f t="shared" si="27"/>
        <v>16703.574641040665</v>
      </c>
    </row>
    <row r="65" spans="1:26" ht="12.75" hidden="1" x14ac:dyDescent="0.2">
      <c r="A65" s="53">
        <v>65</v>
      </c>
      <c r="B65" s="53" t="s">
        <v>31</v>
      </c>
      <c r="C65" s="53" t="s">
        <v>36</v>
      </c>
      <c r="D65" s="69">
        <v>600</v>
      </c>
      <c r="E65" s="55">
        <f t="shared" si="0"/>
        <v>16.974636342592593</v>
      </c>
      <c r="F65" s="56">
        <f t="shared" si="1"/>
        <v>10184.781805555556</v>
      </c>
      <c r="G65" s="57">
        <v>408</v>
      </c>
      <c r="H65" s="58">
        <f t="shared" si="2"/>
        <v>6925.6516277777782</v>
      </c>
      <c r="I65" s="59">
        <v>1800</v>
      </c>
      <c r="J65" s="60">
        <v>30939.57</v>
      </c>
      <c r="K65" s="61">
        <f t="shared" si="5"/>
        <v>17.188649999999999</v>
      </c>
      <c r="L65" s="62">
        <f t="shared" si="6"/>
        <v>1200</v>
      </c>
      <c r="M65" s="63" t="s">
        <v>33</v>
      </c>
      <c r="N65" s="64">
        <f t="shared" si="26"/>
        <v>20626.379999999997</v>
      </c>
      <c r="O65" s="59">
        <v>1800</v>
      </c>
      <c r="P65" s="60">
        <v>30361.73</v>
      </c>
      <c r="Q65" s="61">
        <f t="shared" si="8"/>
        <v>16.867627777777777</v>
      </c>
      <c r="R65" s="62">
        <f t="shared" si="3"/>
        <v>1200</v>
      </c>
      <c r="S65" s="63" t="s">
        <v>33</v>
      </c>
      <c r="T65" s="64">
        <f>R65*Q65</f>
        <v>20241.153333333332</v>
      </c>
      <c r="U65" s="68">
        <v>1600</v>
      </c>
      <c r="V65" s="60">
        <v>26988.21</v>
      </c>
      <c r="W65" s="66">
        <f t="shared" si="9"/>
        <v>16.867631249999999</v>
      </c>
      <c r="X65" s="67">
        <f t="shared" si="10"/>
        <v>1000</v>
      </c>
      <c r="Y65" s="60" t="s">
        <v>33</v>
      </c>
      <c r="Z65" s="58">
        <f t="shared" si="27"/>
        <v>16974.636342592592</v>
      </c>
    </row>
    <row r="66" spans="1:26" ht="12.75" hidden="1" x14ac:dyDescent="0.2">
      <c r="A66" s="53">
        <v>66</v>
      </c>
      <c r="B66" s="53" t="s">
        <v>31</v>
      </c>
      <c r="C66" s="53" t="s">
        <v>34</v>
      </c>
      <c r="D66" s="69">
        <v>2000</v>
      </c>
      <c r="E66" s="55">
        <f t="shared" si="0"/>
        <v>5.6949768342520075</v>
      </c>
      <c r="F66" s="56">
        <f t="shared" si="1"/>
        <v>11389.953668504015</v>
      </c>
      <c r="G66" s="57">
        <v>1184</v>
      </c>
      <c r="H66" s="58">
        <f t="shared" si="2"/>
        <v>6742.8525717543771</v>
      </c>
      <c r="I66" s="59">
        <v>13137</v>
      </c>
      <c r="J66" s="60">
        <v>74814.91</v>
      </c>
      <c r="K66" s="61">
        <f t="shared" si="5"/>
        <v>5.6949767831316134</v>
      </c>
      <c r="L66" s="62">
        <f t="shared" si="6"/>
        <v>11137</v>
      </c>
      <c r="M66" s="63" t="s">
        <v>33</v>
      </c>
      <c r="N66" s="64">
        <f t="shared" si="26"/>
        <v>63424.956433736777</v>
      </c>
      <c r="O66" s="59">
        <v>11358</v>
      </c>
      <c r="P66" s="60">
        <v>64683.55</v>
      </c>
      <c r="Q66" s="61">
        <f t="shared" si="8"/>
        <v>5.6949771086458885</v>
      </c>
      <c r="R66" s="62">
        <f t="shared" si="3"/>
        <v>9358</v>
      </c>
      <c r="S66" s="63" t="s">
        <v>33</v>
      </c>
      <c r="T66" s="64">
        <f>R66*Q66</f>
        <v>53293.595782708224</v>
      </c>
      <c r="U66" s="68">
        <v>10475</v>
      </c>
      <c r="V66" s="60">
        <v>59654.879999999997</v>
      </c>
      <c r="W66" s="66">
        <f t="shared" si="9"/>
        <v>5.6949766109785198</v>
      </c>
      <c r="X66" s="67">
        <f t="shared" si="10"/>
        <v>8475</v>
      </c>
      <c r="Y66" s="60" t="s">
        <v>33</v>
      </c>
      <c r="Z66" s="58">
        <f t="shared" si="27"/>
        <v>48264.928670285764</v>
      </c>
    </row>
    <row r="67" spans="1:26" ht="12.75" hidden="1" x14ac:dyDescent="0.2">
      <c r="A67" s="53">
        <v>67</v>
      </c>
      <c r="B67" s="53" t="s">
        <v>31</v>
      </c>
      <c r="C67" s="53" t="s">
        <v>32</v>
      </c>
      <c r="D67" s="69">
        <v>1000</v>
      </c>
      <c r="E67" s="55">
        <f t="shared" si="0"/>
        <v>4940.4301796674381</v>
      </c>
      <c r="F67" s="56">
        <f t="shared" si="1"/>
        <v>4940430.1796674384</v>
      </c>
      <c r="G67" s="57">
        <v>1.026</v>
      </c>
      <c r="H67" s="58">
        <f t="shared" si="2"/>
        <v>5068.8813643387912</v>
      </c>
      <c r="I67" s="59">
        <v>3.661</v>
      </c>
      <c r="J67" s="60">
        <v>18086.91</v>
      </c>
      <c r="K67" s="61">
        <f t="shared" si="5"/>
        <v>4940.4288445779839</v>
      </c>
      <c r="L67" s="62">
        <f t="shared" si="6"/>
        <v>-996.33900000000006</v>
      </c>
      <c r="M67" s="63" t="s">
        <v>5</v>
      </c>
      <c r="N67" s="64"/>
      <c r="O67" s="59">
        <v>2.762</v>
      </c>
      <c r="P67" s="60">
        <v>13645.47</v>
      </c>
      <c r="Q67" s="61">
        <f t="shared" si="8"/>
        <v>4940.4308472121647</v>
      </c>
      <c r="R67" s="62">
        <f t="shared" si="3"/>
        <v>-997.23800000000006</v>
      </c>
      <c r="S67" s="63" t="s">
        <v>5</v>
      </c>
      <c r="T67" s="64"/>
      <c r="U67" s="68">
        <v>2.762</v>
      </c>
      <c r="V67" s="60">
        <v>13645.47</v>
      </c>
      <c r="W67" s="66">
        <f t="shared" si="9"/>
        <v>4940.4308472121647</v>
      </c>
      <c r="X67" s="67">
        <f t="shared" si="10"/>
        <v>-997.23800000000006</v>
      </c>
      <c r="Y67" s="60" t="s">
        <v>5</v>
      </c>
      <c r="Z67" s="58"/>
    </row>
    <row r="68" spans="1:26" ht="15" hidden="1" x14ac:dyDescent="0.25">
      <c r="A68" s="53">
        <v>68</v>
      </c>
      <c r="B68" s="53" t="s">
        <v>31</v>
      </c>
      <c r="C68" s="53" t="s">
        <v>34</v>
      </c>
      <c r="D68" s="69">
        <v>248</v>
      </c>
      <c r="E68" s="55">
        <f t="shared" ref="E68:E123" si="28">IFERROR(AVERAGE(K68,Q68,W68),0)</f>
        <v>20.006760752688169</v>
      </c>
      <c r="F68" s="56">
        <f t="shared" ref="F68:F123" si="29">E68*D68</f>
        <v>4961.6766666666663</v>
      </c>
      <c r="G68" s="57">
        <v>248</v>
      </c>
      <c r="H68" s="58">
        <f t="shared" ref="H68:H123" si="30">G68*E68</f>
        <v>4961.6766666666663</v>
      </c>
      <c r="I68" s="59">
        <v>496</v>
      </c>
      <c r="J68" s="60">
        <v>9758.6200000000008</v>
      </c>
      <c r="K68" s="61">
        <f t="shared" si="5"/>
        <v>19.674637096774195</v>
      </c>
      <c r="L68" s="62">
        <f t="shared" si="6"/>
        <v>248</v>
      </c>
      <c r="M68" s="63" t="s">
        <v>33</v>
      </c>
      <c r="N68" s="64">
        <f t="shared" ref="N68:N70" si="31">L68*K68</f>
        <v>4879.3100000000004</v>
      </c>
      <c r="O68" s="59">
        <v>248</v>
      </c>
      <c r="P68" s="60">
        <v>5126.41</v>
      </c>
      <c r="Q68" s="61">
        <f t="shared" si="8"/>
        <v>20.67100806451613</v>
      </c>
      <c r="R68" s="62">
        <f t="shared" ref="R68:R123" si="32">O68-D68</f>
        <v>0</v>
      </c>
      <c r="S68" s="70" t="s">
        <v>5</v>
      </c>
      <c r="T68" s="64"/>
      <c r="U68" s="68">
        <v>248</v>
      </c>
      <c r="V68" s="60">
        <v>4879.3100000000004</v>
      </c>
      <c r="W68" s="66">
        <f t="shared" si="9"/>
        <v>19.674637096774195</v>
      </c>
      <c r="X68" s="67">
        <f t="shared" si="10"/>
        <v>0</v>
      </c>
      <c r="Y68" s="60" t="s">
        <v>5</v>
      </c>
      <c r="Z68" s="58"/>
    </row>
    <row r="69" spans="1:26" ht="12.75" hidden="1" x14ac:dyDescent="0.2">
      <c r="A69" s="53">
        <v>69</v>
      </c>
      <c r="B69" s="53" t="s">
        <v>31</v>
      </c>
      <c r="C69" s="53" t="s">
        <v>32</v>
      </c>
      <c r="D69" s="69">
        <v>1</v>
      </c>
      <c r="E69" s="55">
        <f t="shared" si="28"/>
        <v>6181.5028063404679</v>
      </c>
      <c r="F69" s="56">
        <f t="shared" si="29"/>
        <v>6181.5028063404679</v>
      </c>
      <c r="G69" s="57">
        <v>0.79500000000000004</v>
      </c>
      <c r="H69" s="58">
        <f t="shared" si="30"/>
        <v>4914.2947310406726</v>
      </c>
      <c r="I69" s="59">
        <v>3.09</v>
      </c>
      <c r="J69" s="60">
        <v>18951</v>
      </c>
      <c r="K69" s="61">
        <f t="shared" ref="K69:K123" si="33">IFERROR(J69/I69,0)</f>
        <v>6133.0097087378645</v>
      </c>
      <c r="L69" s="62">
        <f t="shared" ref="L69:L123" si="34">I69-D69</f>
        <v>2.09</v>
      </c>
      <c r="M69" s="63" t="s">
        <v>33</v>
      </c>
      <c r="N69" s="64">
        <f t="shared" si="31"/>
        <v>12817.990291262136</v>
      </c>
      <c r="O69" s="59">
        <v>3.1779999999999999</v>
      </c>
      <c r="P69" s="60">
        <v>19721.87</v>
      </c>
      <c r="Q69" s="61">
        <f t="shared" ref="Q69:Q123" si="35">IFERROR(P69/O69,0)</f>
        <v>6205.7488986784138</v>
      </c>
      <c r="R69" s="62">
        <f t="shared" si="32"/>
        <v>2.1779999999999999</v>
      </c>
      <c r="S69" s="63" t="s">
        <v>33</v>
      </c>
      <c r="T69" s="64">
        <f>R69*Q69</f>
        <v>13516.121101321585</v>
      </c>
      <c r="U69" s="68">
        <v>2.6539999999999999</v>
      </c>
      <c r="V69" s="60">
        <v>16470.060000000001</v>
      </c>
      <c r="W69" s="66">
        <f t="shared" ref="W69:W123" si="36">IFERROR(V69/U69,0)</f>
        <v>6205.7498116051247</v>
      </c>
      <c r="X69" s="67">
        <f t="shared" ref="X69:X123" si="37">U69-D69</f>
        <v>1.6539999999999999</v>
      </c>
      <c r="Y69" s="60" t="s">
        <v>33</v>
      </c>
      <c r="Z69" s="58">
        <f t="shared" ref="Z69:Z70" si="38">X69*E69</f>
        <v>10224.205641687133</v>
      </c>
    </row>
    <row r="70" spans="1:26" ht="12.75" hidden="1" x14ac:dyDescent="0.2">
      <c r="A70" s="53">
        <v>71</v>
      </c>
      <c r="B70" s="53" t="s">
        <v>31</v>
      </c>
      <c r="C70" s="53" t="s">
        <v>32</v>
      </c>
      <c r="D70" s="69">
        <v>1</v>
      </c>
      <c r="E70" s="55">
        <f t="shared" si="28"/>
        <v>6247.9298645957206</v>
      </c>
      <c r="F70" s="56">
        <f t="shared" si="29"/>
        <v>6247.9298645957206</v>
      </c>
      <c r="G70" s="57">
        <v>0.75</v>
      </c>
      <c r="H70" s="58">
        <f t="shared" si="30"/>
        <v>4685.9473984467904</v>
      </c>
      <c r="I70" s="59">
        <v>4.625</v>
      </c>
      <c r="J70" s="60">
        <v>28896.67</v>
      </c>
      <c r="K70" s="61">
        <f t="shared" si="33"/>
        <v>6247.928648648648</v>
      </c>
      <c r="L70" s="62">
        <f t="shared" si="34"/>
        <v>3.625</v>
      </c>
      <c r="M70" s="63" t="s">
        <v>33</v>
      </c>
      <c r="N70" s="64">
        <f t="shared" si="31"/>
        <v>22648.741351351349</v>
      </c>
      <c r="O70" s="59">
        <v>3.6819999999999999</v>
      </c>
      <c r="P70" s="60">
        <v>23004.880000000001</v>
      </c>
      <c r="Q70" s="61">
        <f t="shared" si="35"/>
        <v>6247.9304725692564</v>
      </c>
      <c r="R70" s="62">
        <f t="shared" si="32"/>
        <v>2.6819999999999999</v>
      </c>
      <c r="S70" s="63" t="s">
        <v>33</v>
      </c>
      <c r="T70" s="64">
        <f>R70*Q70</f>
        <v>16756.949527430745</v>
      </c>
      <c r="U70" s="68">
        <v>3.6819999999999999</v>
      </c>
      <c r="V70" s="60">
        <v>23004.880000000001</v>
      </c>
      <c r="W70" s="66">
        <f t="shared" si="36"/>
        <v>6247.9304725692564</v>
      </c>
      <c r="X70" s="67">
        <f t="shared" si="37"/>
        <v>2.6819999999999999</v>
      </c>
      <c r="Y70" s="60" t="s">
        <v>33</v>
      </c>
      <c r="Z70" s="58">
        <f t="shared" si="38"/>
        <v>16756.947896845722</v>
      </c>
    </row>
    <row r="71" spans="1:26" ht="15" hidden="1" x14ac:dyDescent="0.25">
      <c r="A71" s="53">
        <v>72</v>
      </c>
      <c r="B71" s="53" t="s">
        <v>31</v>
      </c>
      <c r="C71" s="53" t="s">
        <v>36</v>
      </c>
      <c r="D71" s="69">
        <v>400</v>
      </c>
      <c r="E71" s="55">
        <f t="shared" si="28"/>
        <v>46.63485</v>
      </c>
      <c r="F71" s="56">
        <f t="shared" si="29"/>
        <v>18653.939999999999</v>
      </c>
      <c r="G71" s="57">
        <v>100</v>
      </c>
      <c r="H71" s="58">
        <f t="shared" si="30"/>
        <v>4663.4849999999997</v>
      </c>
      <c r="I71" s="59">
        <v>400</v>
      </c>
      <c r="J71" s="60">
        <v>18653.939999999999</v>
      </c>
      <c r="K71" s="61">
        <f t="shared" si="33"/>
        <v>46.63485</v>
      </c>
      <c r="L71" s="62">
        <f t="shared" si="34"/>
        <v>0</v>
      </c>
      <c r="M71" s="63" t="s">
        <v>5</v>
      </c>
      <c r="N71" s="64"/>
      <c r="O71" s="59">
        <v>400</v>
      </c>
      <c r="P71" s="60">
        <v>18653.939999999999</v>
      </c>
      <c r="Q71" s="61">
        <f t="shared" si="35"/>
        <v>46.63485</v>
      </c>
      <c r="R71" s="62">
        <f t="shared" si="32"/>
        <v>0</v>
      </c>
      <c r="S71" s="70" t="s">
        <v>5</v>
      </c>
      <c r="T71" s="64"/>
      <c r="U71" s="68">
        <v>400</v>
      </c>
      <c r="V71" s="60">
        <v>18653.939999999999</v>
      </c>
      <c r="W71" s="66">
        <f t="shared" si="36"/>
        <v>46.63485</v>
      </c>
      <c r="X71" s="67">
        <f t="shared" si="37"/>
        <v>0</v>
      </c>
      <c r="Y71" s="60" t="s">
        <v>5</v>
      </c>
      <c r="Z71" s="58"/>
    </row>
    <row r="72" spans="1:26" ht="12.75" hidden="1" x14ac:dyDescent="0.2">
      <c r="A72" s="53">
        <v>73</v>
      </c>
      <c r="B72" s="53" t="s">
        <v>31</v>
      </c>
      <c r="C72" s="53" t="s">
        <v>34</v>
      </c>
      <c r="D72" s="69">
        <v>10000</v>
      </c>
      <c r="E72" s="55">
        <f t="shared" si="28"/>
        <v>0.66902477264957261</v>
      </c>
      <c r="F72" s="56">
        <f t="shared" si="29"/>
        <v>6690.2477264957261</v>
      </c>
      <c r="G72" s="57">
        <v>6600</v>
      </c>
      <c r="H72" s="58">
        <f t="shared" si="30"/>
        <v>4415.5634994871789</v>
      </c>
      <c r="I72" s="59">
        <v>12500</v>
      </c>
      <c r="J72" s="60">
        <v>8307.4699999999993</v>
      </c>
      <c r="K72" s="61">
        <f t="shared" si="33"/>
        <v>0.6645975999999999</v>
      </c>
      <c r="L72" s="62">
        <f t="shared" si="34"/>
        <v>2500</v>
      </c>
      <c r="M72" s="63" t="s">
        <v>33</v>
      </c>
      <c r="N72" s="64">
        <f t="shared" ref="N72:N77" si="39">L72*K72</f>
        <v>1661.4939999999997</v>
      </c>
      <c r="O72" s="59">
        <v>11250</v>
      </c>
      <c r="P72" s="60">
        <v>7476.72</v>
      </c>
      <c r="Q72" s="61">
        <f t="shared" si="35"/>
        <v>0.66459733333333337</v>
      </c>
      <c r="R72" s="62">
        <f t="shared" si="32"/>
        <v>1250</v>
      </c>
      <c r="S72" s="63" t="s">
        <v>33</v>
      </c>
      <c r="T72" s="64">
        <f t="shared" ref="T72:T77" si="40">R72*Q72</f>
        <v>830.74666666666667</v>
      </c>
      <c r="U72" s="68">
        <v>16250</v>
      </c>
      <c r="V72" s="60">
        <v>11015.54</v>
      </c>
      <c r="W72" s="66">
        <f t="shared" si="36"/>
        <v>0.67787938461538466</v>
      </c>
      <c r="X72" s="67">
        <f t="shared" si="37"/>
        <v>6250</v>
      </c>
      <c r="Y72" s="60" t="s">
        <v>33</v>
      </c>
      <c r="Z72" s="58">
        <f t="shared" ref="Z72:Z77" si="41">X72*E72</f>
        <v>4181.4048290598284</v>
      </c>
    </row>
    <row r="73" spans="1:26" ht="12.75" hidden="1" x14ac:dyDescent="0.2">
      <c r="A73" s="53">
        <v>74</v>
      </c>
      <c r="B73" s="53" t="s">
        <v>31</v>
      </c>
      <c r="C73" s="53" t="s">
        <v>32</v>
      </c>
      <c r="D73" s="69">
        <v>1.5</v>
      </c>
      <c r="E73" s="55">
        <f t="shared" si="28"/>
        <v>5476.8700549633149</v>
      </c>
      <c r="F73" s="56">
        <f t="shared" si="29"/>
        <v>8215.3050824449729</v>
      </c>
      <c r="G73" s="57">
        <v>0.78</v>
      </c>
      <c r="H73" s="58">
        <f t="shared" si="30"/>
        <v>4271.9586428713856</v>
      </c>
      <c r="I73" s="59">
        <v>4.1150000000000002</v>
      </c>
      <c r="J73" s="60">
        <v>22537.32</v>
      </c>
      <c r="K73" s="61">
        <f t="shared" si="33"/>
        <v>5476.8699878493317</v>
      </c>
      <c r="L73" s="62">
        <f t="shared" si="34"/>
        <v>2.6150000000000002</v>
      </c>
      <c r="M73" s="63" t="s">
        <v>33</v>
      </c>
      <c r="N73" s="64">
        <f t="shared" si="39"/>
        <v>14322.015018226004</v>
      </c>
      <c r="O73" s="59">
        <v>2.992</v>
      </c>
      <c r="P73" s="60">
        <v>16386.8</v>
      </c>
      <c r="Q73" s="61">
        <f t="shared" si="35"/>
        <v>5476.8716577540108</v>
      </c>
      <c r="R73" s="62">
        <f t="shared" si="32"/>
        <v>1.492</v>
      </c>
      <c r="S73" s="63" t="s">
        <v>33</v>
      </c>
      <c r="T73" s="64">
        <f t="shared" si="40"/>
        <v>8171.492513368984</v>
      </c>
      <c r="U73" s="68">
        <v>2.411</v>
      </c>
      <c r="V73" s="60">
        <v>13204.73</v>
      </c>
      <c r="W73" s="66">
        <f t="shared" si="36"/>
        <v>5476.8685192866033</v>
      </c>
      <c r="X73" s="67">
        <f t="shared" si="37"/>
        <v>0.91100000000000003</v>
      </c>
      <c r="Y73" s="60" t="s">
        <v>33</v>
      </c>
      <c r="Z73" s="58">
        <f t="shared" si="41"/>
        <v>4989.4286200715796</v>
      </c>
    </row>
    <row r="74" spans="1:26" ht="12.75" hidden="1" x14ac:dyDescent="0.2">
      <c r="A74" s="53">
        <v>75</v>
      </c>
      <c r="B74" s="53" t="s">
        <v>31</v>
      </c>
      <c r="C74" s="53" t="s">
        <v>34</v>
      </c>
      <c r="D74" s="69">
        <v>100</v>
      </c>
      <c r="E74" s="55">
        <f t="shared" si="28"/>
        <v>20.12112466772993</v>
      </c>
      <c r="F74" s="56">
        <f t="shared" si="29"/>
        <v>2012.112466772993</v>
      </c>
      <c r="G74" s="57">
        <v>205</v>
      </c>
      <c r="H74" s="58">
        <f t="shared" si="30"/>
        <v>4124.8305568846354</v>
      </c>
      <c r="I74" s="59">
        <v>475</v>
      </c>
      <c r="J74" s="60">
        <v>9553.31</v>
      </c>
      <c r="K74" s="61">
        <f t="shared" si="33"/>
        <v>20.112231578947366</v>
      </c>
      <c r="L74" s="62">
        <f t="shared" si="34"/>
        <v>375</v>
      </c>
      <c r="M74" s="63" t="s">
        <v>33</v>
      </c>
      <c r="N74" s="64">
        <f t="shared" si="39"/>
        <v>7542.0868421052619</v>
      </c>
      <c r="O74" s="59">
        <v>300</v>
      </c>
      <c r="P74" s="60">
        <v>6033.67</v>
      </c>
      <c r="Q74" s="61">
        <f t="shared" si="35"/>
        <v>20.112233333333332</v>
      </c>
      <c r="R74" s="62">
        <f t="shared" si="32"/>
        <v>200</v>
      </c>
      <c r="S74" s="63" t="s">
        <v>33</v>
      </c>
      <c r="T74" s="64">
        <f t="shared" si="40"/>
        <v>4022.4466666666663</v>
      </c>
      <c r="U74" s="68">
        <v>275</v>
      </c>
      <c r="V74" s="60">
        <v>5538.2</v>
      </c>
      <c r="W74" s="66">
        <f t="shared" si="36"/>
        <v>20.138909090909092</v>
      </c>
      <c r="X74" s="67">
        <f t="shared" si="37"/>
        <v>175</v>
      </c>
      <c r="Y74" s="60" t="s">
        <v>33</v>
      </c>
      <c r="Z74" s="58">
        <f t="shared" si="41"/>
        <v>3521.1968168527378</v>
      </c>
    </row>
    <row r="75" spans="1:26" ht="12.75" hidden="1" x14ac:dyDescent="0.2">
      <c r="A75" s="53">
        <v>76</v>
      </c>
      <c r="B75" s="53" t="s">
        <v>31</v>
      </c>
      <c r="C75" s="53" t="s">
        <v>36</v>
      </c>
      <c r="D75" s="69">
        <v>170</v>
      </c>
      <c r="E75" s="55">
        <f t="shared" si="28"/>
        <v>63.374742088055108</v>
      </c>
      <c r="F75" s="56">
        <f t="shared" si="29"/>
        <v>10773.706154969368</v>
      </c>
      <c r="G75" s="57">
        <v>65</v>
      </c>
      <c r="H75" s="58">
        <f t="shared" si="30"/>
        <v>4119.3582357235819</v>
      </c>
      <c r="I75" s="59">
        <v>210.02</v>
      </c>
      <c r="J75" s="60">
        <v>13315.01</v>
      </c>
      <c r="K75" s="61">
        <f t="shared" si="33"/>
        <v>63.398771545567087</v>
      </c>
      <c r="L75" s="62">
        <f t="shared" si="34"/>
        <v>40.02000000000001</v>
      </c>
      <c r="M75" s="63" t="s">
        <v>33</v>
      </c>
      <c r="N75" s="64">
        <f t="shared" si="39"/>
        <v>2537.2188372535957</v>
      </c>
      <c r="O75" s="59">
        <v>210.02</v>
      </c>
      <c r="P75" s="60">
        <v>13307.44</v>
      </c>
      <c r="Q75" s="61">
        <f t="shared" si="35"/>
        <v>63.362727359299114</v>
      </c>
      <c r="R75" s="62">
        <f t="shared" si="32"/>
        <v>40.02000000000001</v>
      </c>
      <c r="S75" s="63" t="s">
        <v>33</v>
      </c>
      <c r="T75" s="64">
        <f t="shared" si="40"/>
        <v>2535.7763489191511</v>
      </c>
      <c r="U75" s="68">
        <v>210.02</v>
      </c>
      <c r="V75" s="60">
        <v>13307.44</v>
      </c>
      <c r="W75" s="66">
        <f t="shared" si="36"/>
        <v>63.362727359299114</v>
      </c>
      <c r="X75" s="67">
        <f t="shared" si="37"/>
        <v>40.02000000000001</v>
      </c>
      <c r="Y75" s="60" t="s">
        <v>33</v>
      </c>
      <c r="Z75" s="58">
        <f t="shared" si="41"/>
        <v>2536.257178363966</v>
      </c>
    </row>
    <row r="76" spans="1:26" ht="12.75" hidden="1" x14ac:dyDescent="0.2">
      <c r="A76" s="53">
        <v>77</v>
      </c>
      <c r="B76" s="53" t="s">
        <v>31</v>
      </c>
      <c r="C76" s="53" t="s">
        <v>35</v>
      </c>
      <c r="D76" s="69">
        <v>3000</v>
      </c>
      <c r="E76" s="55">
        <f t="shared" si="28"/>
        <v>1.7470761471861469</v>
      </c>
      <c r="F76" s="56">
        <f t="shared" si="29"/>
        <v>5241.2284415584409</v>
      </c>
      <c r="G76" s="57">
        <v>2166</v>
      </c>
      <c r="H76" s="58">
        <f t="shared" si="30"/>
        <v>3784.1669348051942</v>
      </c>
      <c r="I76" s="59">
        <v>8250</v>
      </c>
      <c r="J76" s="60">
        <v>14413.38</v>
      </c>
      <c r="K76" s="61">
        <f t="shared" si="33"/>
        <v>1.7470763636363635</v>
      </c>
      <c r="L76" s="62">
        <f t="shared" si="34"/>
        <v>5250</v>
      </c>
      <c r="M76" s="63" t="s">
        <v>33</v>
      </c>
      <c r="N76" s="64">
        <f t="shared" si="39"/>
        <v>9172.1509090909094</v>
      </c>
      <c r="O76" s="59">
        <v>8250</v>
      </c>
      <c r="P76" s="60">
        <v>14413.38</v>
      </c>
      <c r="Q76" s="61">
        <f t="shared" si="35"/>
        <v>1.7470763636363635</v>
      </c>
      <c r="R76" s="62">
        <f t="shared" si="32"/>
        <v>5250</v>
      </c>
      <c r="S76" s="63" t="s">
        <v>33</v>
      </c>
      <c r="T76" s="64">
        <f t="shared" si="40"/>
        <v>9172.1509090909094</v>
      </c>
      <c r="U76" s="68">
        <v>7000</v>
      </c>
      <c r="V76" s="60">
        <v>12229.53</v>
      </c>
      <c r="W76" s="66">
        <f t="shared" si="36"/>
        <v>1.7470757142857143</v>
      </c>
      <c r="X76" s="67">
        <f t="shared" si="37"/>
        <v>4000</v>
      </c>
      <c r="Y76" s="60" t="s">
        <v>33</v>
      </c>
      <c r="Z76" s="58">
        <f t="shared" si="41"/>
        <v>6988.3045887445878</v>
      </c>
    </row>
    <row r="77" spans="1:26" ht="12.75" hidden="1" x14ac:dyDescent="0.2">
      <c r="A77" s="53">
        <v>78</v>
      </c>
      <c r="B77" s="53" t="s">
        <v>31</v>
      </c>
      <c r="C77" s="53" t="s">
        <v>35</v>
      </c>
      <c r="D77" s="69">
        <v>3000</v>
      </c>
      <c r="E77" s="55">
        <f t="shared" si="28"/>
        <v>1.4810805432317853</v>
      </c>
      <c r="F77" s="56">
        <f t="shared" si="29"/>
        <v>4443.2416296953561</v>
      </c>
      <c r="G77" s="57">
        <v>2555</v>
      </c>
      <c r="H77" s="58">
        <f t="shared" si="30"/>
        <v>3784.1607879572116</v>
      </c>
      <c r="I77" s="59">
        <v>9660</v>
      </c>
      <c r="J77" s="60">
        <v>14307.24</v>
      </c>
      <c r="K77" s="61">
        <f t="shared" si="33"/>
        <v>1.4810807453416148</v>
      </c>
      <c r="L77" s="62">
        <f t="shared" si="34"/>
        <v>6660</v>
      </c>
      <c r="M77" s="63" t="s">
        <v>33</v>
      </c>
      <c r="N77" s="64">
        <f t="shared" si="39"/>
        <v>9863.9977639751542</v>
      </c>
      <c r="O77" s="59">
        <v>5880</v>
      </c>
      <c r="P77" s="60">
        <v>8708.75</v>
      </c>
      <c r="Q77" s="61">
        <f t="shared" si="35"/>
        <v>1.4810799319727892</v>
      </c>
      <c r="R77" s="62">
        <f t="shared" si="32"/>
        <v>2880</v>
      </c>
      <c r="S77" s="63" t="s">
        <v>33</v>
      </c>
      <c r="T77" s="64">
        <f t="shared" si="40"/>
        <v>4265.5102040816328</v>
      </c>
      <c r="U77" s="68">
        <v>4200</v>
      </c>
      <c r="V77" s="60">
        <v>6220.54</v>
      </c>
      <c r="W77" s="66">
        <f t="shared" si="36"/>
        <v>1.4810809523809523</v>
      </c>
      <c r="X77" s="67">
        <f t="shared" si="37"/>
        <v>1200</v>
      </c>
      <c r="Y77" s="60" t="s">
        <v>33</v>
      </c>
      <c r="Z77" s="58">
        <f t="shared" si="41"/>
        <v>1777.2966518781423</v>
      </c>
    </row>
    <row r="78" spans="1:26" ht="15" hidden="1" x14ac:dyDescent="0.25">
      <c r="A78" s="53">
        <v>79</v>
      </c>
      <c r="B78" s="53" t="s">
        <v>31</v>
      </c>
      <c r="C78" s="53" t="s">
        <v>34</v>
      </c>
      <c r="D78" s="69">
        <v>170</v>
      </c>
      <c r="E78" s="55">
        <f t="shared" si="28"/>
        <v>75.353176470588224</v>
      </c>
      <c r="F78" s="56">
        <f t="shared" si="29"/>
        <v>12810.039999999997</v>
      </c>
      <c r="G78" s="57">
        <v>50</v>
      </c>
      <c r="H78" s="58">
        <f t="shared" si="30"/>
        <v>3767.6588235294112</v>
      </c>
      <c r="I78" s="59">
        <v>170</v>
      </c>
      <c r="J78" s="60">
        <v>11369.86</v>
      </c>
      <c r="K78" s="61">
        <f t="shared" si="33"/>
        <v>66.881529411764703</v>
      </c>
      <c r="L78" s="62">
        <f t="shared" si="34"/>
        <v>0</v>
      </c>
      <c r="M78" s="63" t="s">
        <v>5</v>
      </c>
      <c r="N78" s="64"/>
      <c r="O78" s="59">
        <v>170</v>
      </c>
      <c r="P78" s="60">
        <v>13530.13</v>
      </c>
      <c r="Q78" s="61">
        <f t="shared" si="35"/>
        <v>79.588999999999999</v>
      </c>
      <c r="R78" s="62">
        <f t="shared" si="32"/>
        <v>0</v>
      </c>
      <c r="S78" s="70" t="s">
        <v>5</v>
      </c>
      <c r="T78" s="64"/>
      <c r="U78" s="68">
        <v>170</v>
      </c>
      <c r="V78" s="60">
        <v>13530.13</v>
      </c>
      <c r="W78" s="66">
        <f t="shared" si="36"/>
        <v>79.588999999999999</v>
      </c>
      <c r="X78" s="67">
        <f t="shared" si="37"/>
        <v>0</v>
      </c>
      <c r="Y78" s="60" t="s">
        <v>5</v>
      </c>
      <c r="Z78" s="58"/>
    </row>
    <row r="79" spans="1:26" ht="12.75" hidden="1" x14ac:dyDescent="0.2">
      <c r="A79" s="53">
        <v>80</v>
      </c>
      <c r="B79" s="53" t="s">
        <v>31</v>
      </c>
      <c r="C79" s="53" t="s">
        <v>35</v>
      </c>
      <c r="D79" s="69">
        <v>8000</v>
      </c>
      <c r="E79" s="55">
        <f t="shared" si="28"/>
        <v>1.3131402157148155</v>
      </c>
      <c r="F79" s="56">
        <f t="shared" si="29"/>
        <v>10505.121725718524</v>
      </c>
      <c r="G79" s="57">
        <v>2700</v>
      </c>
      <c r="H79" s="58">
        <f t="shared" si="30"/>
        <v>3545.478582430002</v>
      </c>
      <c r="I79" s="59">
        <v>11610</v>
      </c>
      <c r="J79" s="60">
        <v>14870.42</v>
      </c>
      <c r="K79" s="61">
        <f t="shared" si="33"/>
        <v>1.2808285960378984</v>
      </c>
      <c r="L79" s="62">
        <f t="shared" si="34"/>
        <v>3610</v>
      </c>
      <c r="M79" s="63" t="s">
        <v>33</v>
      </c>
      <c r="N79" s="64">
        <f t="shared" ref="N79:N83" si="42">L79*K79</f>
        <v>4623.7912316968132</v>
      </c>
      <c r="O79" s="59">
        <v>14610</v>
      </c>
      <c r="P79" s="60">
        <v>19887.86</v>
      </c>
      <c r="Q79" s="61">
        <f t="shared" si="35"/>
        <v>1.3612498288843258</v>
      </c>
      <c r="R79" s="62">
        <f t="shared" si="32"/>
        <v>6610</v>
      </c>
      <c r="S79" s="63" t="s">
        <v>33</v>
      </c>
      <c r="T79" s="64">
        <f t="shared" ref="T79:T88" si="43">R79*Q79</f>
        <v>8997.8613689253925</v>
      </c>
      <c r="U79" s="68">
        <v>13500</v>
      </c>
      <c r="V79" s="60">
        <v>17514.12</v>
      </c>
      <c r="W79" s="66">
        <f t="shared" si="36"/>
        <v>1.2973422222222222</v>
      </c>
      <c r="X79" s="67">
        <f t="shared" si="37"/>
        <v>5500</v>
      </c>
      <c r="Y79" s="60" t="s">
        <v>33</v>
      </c>
      <c r="Z79" s="58">
        <f t="shared" ref="Z79:Z83" si="44">X79*E79</f>
        <v>7222.2711864314851</v>
      </c>
    </row>
    <row r="80" spans="1:26" ht="12.75" hidden="1" x14ac:dyDescent="0.2">
      <c r="A80" s="53">
        <v>81</v>
      </c>
      <c r="B80" s="53" t="s">
        <v>31</v>
      </c>
      <c r="C80" s="53" t="s">
        <v>36</v>
      </c>
      <c r="D80" s="69">
        <v>50</v>
      </c>
      <c r="E80" s="55">
        <f t="shared" si="28"/>
        <v>84.862889819857557</v>
      </c>
      <c r="F80" s="56">
        <f t="shared" si="29"/>
        <v>4243.1444909928778</v>
      </c>
      <c r="G80" s="57">
        <v>41</v>
      </c>
      <c r="H80" s="58">
        <f t="shared" si="30"/>
        <v>3479.37848261416</v>
      </c>
      <c r="I80" s="59">
        <v>155</v>
      </c>
      <c r="J80" s="60">
        <v>13153.75</v>
      </c>
      <c r="K80" s="61">
        <f t="shared" si="33"/>
        <v>84.862903225806448</v>
      </c>
      <c r="L80" s="62">
        <f t="shared" si="34"/>
        <v>105</v>
      </c>
      <c r="M80" s="63" t="s">
        <v>33</v>
      </c>
      <c r="N80" s="64">
        <f t="shared" si="42"/>
        <v>8910.6048387096762</v>
      </c>
      <c r="O80" s="59">
        <v>105</v>
      </c>
      <c r="P80" s="60">
        <v>8910.6</v>
      </c>
      <c r="Q80" s="61">
        <f t="shared" si="35"/>
        <v>84.862857142857152</v>
      </c>
      <c r="R80" s="62">
        <f t="shared" si="32"/>
        <v>55</v>
      </c>
      <c r="S80" s="63" t="s">
        <v>33</v>
      </c>
      <c r="T80" s="64">
        <f t="shared" si="43"/>
        <v>4667.4571428571435</v>
      </c>
      <c r="U80" s="68">
        <v>55</v>
      </c>
      <c r="V80" s="60">
        <v>4667.46</v>
      </c>
      <c r="W80" s="66">
        <f t="shared" si="36"/>
        <v>84.862909090909085</v>
      </c>
      <c r="X80" s="67">
        <f t="shared" si="37"/>
        <v>5</v>
      </c>
      <c r="Y80" s="60" t="s">
        <v>33</v>
      </c>
      <c r="Z80" s="58">
        <f t="shared" si="44"/>
        <v>424.3144490992878</v>
      </c>
    </row>
    <row r="81" spans="1:26" ht="12.75" hidden="1" x14ac:dyDescent="0.2">
      <c r="A81" s="53">
        <v>82</v>
      </c>
      <c r="B81" s="53" t="s">
        <v>31</v>
      </c>
      <c r="C81" s="53" t="s">
        <v>34</v>
      </c>
      <c r="D81" s="69">
        <v>200</v>
      </c>
      <c r="E81" s="55">
        <f t="shared" si="28"/>
        <v>10.451276495726495</v>
      </c>
      <c r="F81" s="56">
        <f t="shared" si="29"/>
        <v>2090.255299145299</v>
      </c>
      <c r="G81" s="57">
        <v>308</v>
      </c>
      <c r="H81" s="58">
        <f t="shared" si="30"/>
        <v>3218.9931606837604</v>
      </c>
      <c r="I81" s="59">
        <v>600</v>
      </c>
      <c r="J81" s="60">
        <v>6134.15</v>
      </c>
      <c r="K81" s="61">
        <f t="shared" si="33"/>
        <v>10.223583333333332</v>
      </c>
      <c r="L81" s="62">
        <f t="shared" si="34"/>
        <v>400</v>
      </c>
      <c r="M81" s="63" t="s">
        <v>33</v>
      </c>
      <c r="N81" s="64">
        <f t="shared" si="42"/>
        <v>4089.4333333333329</v>
      </c>
      <c r="O81" s="59">
        <v>300</v>
      </c>
      <c r="P81" s="60">
        <v>3067.08</v>
      </c>
      <c r="Q81" s="61">
        <f t="shared" si="35"/>
        <v>10.223599999999999</v>
      </c>
      <c r="R81" s="62">
        <f t="shared" si="32"/>
        <v>100</v>
      </c>
      <c r="S81" s="63" t="s">
        <v>33</v>
      </c>
      <c r="T81" s="64">
        <f t="shared" si="43"/>
        <v>1022.3599999999999</v>
      </c>
      <c r="U81" s="68">
        <v>650</v>
      </c>
      <c r="V81" s="60">
        <v>7089.32</v>
      </c>
      <c r="W81" s="66">
        <f t="shared" si="36"/>
        <v>10.906646153846154</v>
      </c>
      <c r="X81" s="67">
        <f t="shared" si="37"/>
        <v>450</v>
      </c>
      <c r="Y81" s="60" t="s">
        <v>33</v>
      </c>
      <c r="Z81" s="58">
        <f t="shared" si="44"/>
        <v>4703.0744230769224</v>
      </c>
    </row>
    <row r="82" spans="1:26" ht="12.75" hidden="1" x14ac:dyDescent="0.2">
      <c r="A82" s="53">
        <v>83</v>
      </c>
      <c r="B82" s="53" t="s">
        <v>31</v>
      </c>
      <c r="C82" s="53" t="s">
        <v>32</v>
      </c>
      <c r="D82" s="69">
        <v>1</v>
      </c>
      <c r="E82" s="55">
        <f t="shared" si="28"/>
        <v>6354.6270461504146</v>
      </c>
      <c r="F82" s="56">
        <f t="shared" si="29"/>
        <v>6354.6270461504146</v>
      </c>
      <c r="G82" s="57">
        <v>0.501</v>
      </c>
      <c r="H82" s="58">
        <f t="shared" si="30"/>
        <v>3183.6681501213575</v>
      </c>
      <c r="I82" s="59">
        <v>5.0259999999999998</v>
      </c>
      <c r="J82" s="60">
        <v>31938.36</v>
      </c>
      <c r="K82" s="61">
        <f t="shared" si="33"/>
        <v>6354.6279347393556</v>
      </c>
      <c r="L82" s="62">
        <f t="shared" si="34"/>
        <v>4.0259999999999998</v>
      </c>
      <c r="M82" s="63" t="s">
        <v>33</v>
      </c>
      <c r="N82" s="64">
        <f t="shared" si="42"/>
        <v>25583.732065260643</v>
      </c>
      <c r="O82" s="59">
        <v>4.5259999999999998</v>
      </c>
      <c r="P82" s="60">
        <v>28761.040000000001</v>
      </c>
      <c r="Q82" s="61">
        <f t="shared" si="35"/>
        <v>6354.6266018559436</v>
      </c>
      <c r="R82" s="62">
        <f t="shared" si="32"/>
        <v>3.5259999999999998</v>
      </c>
      <c r="S82" s="63" t="s">
        <v>33</v>
      </c>
      <c r="T82" s="64">
        <f t="shared" si="43"/>
        <v>22406.413398144057</v>
      </c>
      <c r="U82" s="68">
        <v>4.5259999999999998</v>
      </c>
      <c r="V82" s="60">
        <v>28761.040000000001</v>
      </c>
      <c r="W82" s="66">
        <f t="shared" si="36"/>
        <v>6354.6266018559436</v>
      </c>
      <c r="X82" s="67">
        <f t="shared" si="37"/>
        <v>3.5259999999999998</v>
      </c>
      <c r="Y82" s="60" t="s">
        <v>33</v>
      </c>
      <c r="Z82" s="58">
        <f t="shared" si="44"/>
        <v>22406.414964726362</v>
      </c>
    </row>
    <row r="83" spans="1:26" ht="12.75" hidden="1" x14ac:dyDescent="0.2">
      <c r="A83" s="53">
        <v>84</v>
      </c>
      <c r="B83" s="53" t="s">
        <v>31</v>
      </c>
      <c r="C83" s="53" t="s">
        <v>36</v>
      </c>
      <c r="D83" s="69">
        <v>200</v>
      </c>
      <c r="E83" s="55">
        <f t="shared" si="28"/>
        <v>14.416785954301075</v>
      </c>
      <c r="F83" s="56">
        <f t="shared" si="29"/>
        <v>2883.3571908602148</v>
      </c>
      <c r="G83" s="57">
        <v>167</v>
      </c>
      <c r="H83" s="58">
        <f t="shared" si="30"/>
        <v>2407.6032543682795</v>
      </c>
      <c r="I83" s="59">
        <v>320</v>
      </c>
      <c r="J83" s="60">
        <v>4520.93</v>
      </c>
      <c r="K83" s="61">
        <f t="shared" si="33"/>
        <v>14.127906250000001</v>
      </c>
      <c r="L83" s="62">
        <f t="shared" si="34"/>
        <v>120</v>
      </c>
      <c r="M83" s="63" t="s">
        <v>33</v>
      </c>
      <c r="N83" s="64">
        <f t="shared" si="42"/>
        <v>1695.3487500000001</v>
      </c>
      <c r="O83" s="59">
        <v>620</v>
      </c>
      <c r="P83" s="60">
        <v>9027.9599999999991</v>
      </c>
      <c r="Q83" s="61">
        <f t="shared" si="35"/>
        <v>14.561225806451612</v>
      </c>
      <c r="R83" s="62">
        <f t="shared" si="32"/>
        <v>420</v>
      </c>
      <c r="S83" s="63" t="s">
        <v>33</v>
      </c>
      <c r="T83" s="64">
        <f t="shared" si="43"/>
        <v>6115.7148387096768</v>
      </c>
      <c r="U83" s="68">
        <v>620</v>
      </c>
      <c r="V83" s="60">
        <v>9027.9599999999991</v>
      </c>
      <c r="W83" s="66">
        <f t="shared" si="36"/>
        <v>14.561225806451612</v>
      </c>
      <c r="X83" s="67">
        <f t="shared" si="37"/>
        <v>420</v>
      </c>
      <c r="Y83" s="60" t="s">
        <v>33</v>
      </c>
      <c r="Z83" s="58">
        <f t="shared" si="44"/>
        <v>6055.0501008064512</v>
      </c>
    </row>
    <row r="84" spans="1:26" ht="12.75" hidden="1" x14ac:dyDescent="0.2">
      <c r="A84" s="53">
        <v>85</v>
      </c>
      <c r="B84" s="53" t="s">
        <v>31</v>
      </c>
      <c r="C84" s="53" t="s">
        <v>37</v>
      </c>
      <c r="D84" s="69">
        <v>1000</v>
      </c>
      <c r="E84" s="55">
        <f t="shared" si="28"/>
        <v>1.3308669980899044</v>
      </c>
      <c r="F84" s="56">
        <f t="shared" si="29"/>
        <v>1330.8669980899044</v>
      </c>
      <c r="G84" s="57">
        <v>1608</v>
      </c>
      <c r="H84" s="58">
        <f t="shared" si="30"/>
        <v>2140.0341329285661</v>
      </c>
      <c r="I84" s="59">
        <v>832</v>
      </c>
      <c r="J84" s="60">
        <v>818.99</v>
      </c>
      <c r="K84" s="61">
        <f t="shared" si="33"/>
        <v>0.98436298076923079</v>
      </c>
      <c r="L84" s="62">
        <f t="shared" si="34"/>
        <v>-168</v>
      </c>
      <c r="M84" s="63" t="s">
        <v>5</v>
      </c>
      <c r="N84" s="64"/>
      <c r="O84" s="59">
        <v>1037</v>
      </c>
      <c r="P84" s="60">
        <v>1020.8</v>
      </c>
      <c r="Q84" s="61">
        <f t="shared" si="35"/>
        <v>0.98437801350048215</v>
      </c>
      <c r="R84" s="62">
        <f t="shared" si="32"/>
        <v>37</v>
      </c>
      <c r="S84" s="63" t="s">
        <v>33</v>
      </c>
      <c r="T84" s="64">
        <f t="shared" si="43"/>
        <v>36.421986499517843</v>
      </c>
      <c r="U84" s="68">
        <v>500</v>
      </c>
      <c r="V84" s="60">
        <v>1011.93</v>
      </c>
      <c r="W84" s="66">
        <f t="shared" si="36"/>
        <v>2.02386</v>
      </c>
      <c r="X84" s="67">
        <f t="shared" si="37"/>
        <v>-500</v>
      </c>
      <c r="Y84" s="60" t="s">
        <v>5</v>
      </c>
      <c r="Z84" s="58"/>
    </row>
    <row r="85" spans="1:26" ht="12.75" hidden="1" x14ac:dyDescent="0.2">
      <c r="A85" s="53">
        <v>86</v>
      </c>
      <c r="B85" s="53" t="s">
        <v>31</v>
      </c>
      <c r="C85" s="53" t="s">
        <v>32</v>
      </c>
      <c r="D85" s="69">
        <v>1</v>
      </c>
      <c r="E85" s="55">
        <f t="shared" si="28"/>
        <v>8145.2659043938938</v>
      </c>
      <c r="F85" s="56">
        <f t="shared" si="29"/>
        <v>8145.2659043938938</v>
      </c>
      <c r="G85" s="57">
        <v>0.25900000000000001</v>
      </c>
      <c r="H85" s="58">
        <f t="shared" si="30"/>
        <v>2109.6238692380184</v>
      </c>
      <c r="I85" s="59">
        <v>2.77</v>
      </c>
      <c r="J85" s="60">
        <v>22562.39</v>
      </c>
      <c r="K85" s="61">
        <f t="shared" si="33"/>
        <v>8145.26714801444</v>
      </c>
      <c r="L85" s="62">
        <f t="shared" si="34"/>
        <v>1.77</v>
      </c>
      <c r="M85" s="63" t="s">
        <v>33</v>
      </c>
      <c r="N85" s="64">
        <f t="shared" ref="N85:N88" si="45">L85*K85</f>
        <v>14417.122851985559</v>
      </c>
      <c r="O85" s="59">
        <v>1.734</v>
      </c>
      <c r="P85" s="60">
        <v>14123.89</v>
      </c>
      <c r="Q85" s="61">
        <f t="shared" si="35"/>
        <v>8145.2652825836212</v>
      </c>
      <c r="R85" s="62">
        <f t="shared" si="32"/>
        <v>0.73399999999999999</v>
      </c>
      <c r="S85" s="63" t="s">
        <v>33</v>
      </c>
      <c r="T85" s="64">
        <f t="shared" si="43"/>
        <v>5978.6247174163782</v>
      </c>
      <c r="U85" s="68">
        <v>1.734</v>
      </c>
      <c r="V85" s="60">
        <v>14123.89</v>
      </c>
      <c r="W85" s="66">
        <f t="shared" si="36"/>
        <v>8145.2652825836212</v>
      </c>
      <c r="X85" s="67">
        <f t="shared" si="37"/>
        <v>0.73399999999999999</v>
      </c>
      <c r="Y85" s="60" t="s">
        <v>33</v>
      </c>
      <c r="Z85" s="58">
        <f t="shared" ref="Z85:Z88" si="46">X85*E85</f>
        <v>5978.6251738251176</v>
      </c>
    </row>
    <row r="86" spans="1:26" ht="12.75" hidden="1" x14ac:dyDescent="0.2">
      <c r="A86" s="53">
        <v>87</v>
      </c>
      <c r="B86" s="53" t="s">
        <v>31</v>
      </c>
      <c r="C86" s="53" t="s">
        <v>34</v>
      </c>
      <c r="D86" s="69">
        <v>500</v>
      </c>
      <c r="E86" s="55">
        <f t="shared" si="28"/>
        <v>5.6074500302001988</v>
      </c>
      <c r="F86" s="56">
        <f t="shared" si="29"/>
        <v>2803.7250151000994</v>
      </c>
      <c r="G86" s="57">
        <v>282</v>
      </c>
      <c r="H86" s="58">
        <f t="shared" si="30"/>
        <v>1581.300908516456</v>
      </c>
      <c r="I86" s="59">
        <v>1883.5205000000001</v>
      </c>
      <c r="J86" s="60">
        <v>10477.030000000001</v>
      </c>
      <c r="K86" s="61">
        <f t="shared" si="33"/>
        <v>5.5624719773424287</v>
      </c>
      <c r="L86" s="62">
        <f t="shared" si="34"/>
        <v>1383.5205000000001</v>
      </c>
      <c r="M86" s="63" t="s">
        <v>33</v>
      </c>
      <c r="N86" s="64">
        <f t="shared" si="45"/>
        <v>7695.7940113287859</v>
      </c>
      <c r="O86" s="59">
        <v>1740.0005000000001</v>
      </c>
      <c r="P86" s="60">
        <v>9796.1</v>
      </c>
      <c r="Q86" s="61">
        <f t="shared" si="35"/>
        <v>5.6299409109365195</v>
      </c>
      <c r="R86" s="62">
        <f t="shared" si="32"/>
        <v>1240.0005000000001</v>
      </c>
      <c r="S86" s="63" t="s">
        <v>33</v>
      </c>
      <c r="T86" s="64">
        <f t="shared" si="43"/>
        <v>6981.1295445317401</v>
      </c>
      <c r="U86" s="68">
        <v>1478.0005000000001</v>
      </c>
      <c r="V86" s="60">
        <v>8321.0499999999993</v>
      </c>
      <c r="W86" s="66">
        <f t="shared" si="36"/>
        <v>5.6299372023216492</v>
      </c>
      <c r="X86" s="67">
        <f t="shared" si="37"/>
        <v>978.0005000000001</v>
      </c>
      <c r="Y86" s="60" t="s">
        <v>33</v>
      </c>
      <c r="Z86" s="58">
        <f t="shared" si="46"/>
        <v>5484.0889332608103</v>
      </c>
    </row>
    <row r="87" spans="1:26" ht="12.75" hidden="1" x14ac:dyDescent="0.2">
      <c r="A87" s="53">
        <v>88</v>
      </c>
      <c r="B87" s="53" t="s">
        <v>31</v>
      </c>
      <c r="C87" s="53" t="s">
        <v>35</v>
      </c>
      <c r="D87" s="69">
        <v>2000</v>
      </c>
      <c r="E87" s="55">
        <f t="shared" si="28"/>
        <v>2.647732549019608</v>
      </c>
      <c r="F87" s="56">
        <f t="shared" si="29"/>
        <v>5295.4650980392162</v>
      </c>
      <c r="G87" s="57">
        <v>567</v>
      </c>
      <c r="H87" s="58">
        <f t="shared" si="30"/>
        <v>1501.2643552941176</v>
      </c>
      <c r="I87" s="59">
        <v>4250</v>
      </c>
      <c r="J87" s="60">
        <v>12135.59</v>
      </c>
      <c r="K87" s="61">
        <f t="shared" si="33"/>
        <v>2.8554329411764705</v>
      </c>
      <c r="L87" s="62">
        <f t="shared" si="34"/>
        <v>2250</v>
      </c>
      <c r="M87" s="63" t="s">
        <v>33</v>
      </c>
      <c r="N87" s="64">
        <f t="shared" si="45"/>
        <v>6424.7241176470588</v>
      </c>
      <c r="O87" s="59">
        <v>3400</v>
      </c>
      <c r="P87" s="60">
        <v>8649.2000000000007</v>
      </c>
      <c r="Q87" s="61">
        <f t="shared" si="35"/>
        <v>2.5438823529411767</v>
      </c>
      <c r="R87" s="62">
        <f t="shared" si="32"/>
        <v>1400</v>
      </c>
      <c r="S87" s="63" t="s">
        <v>33</v>
      </c>
      <c r="T87" s="64">
        <f t="shared" si="43"/>
        <v>3561.4352941176476</v>
      </c>
      <c r="U87" s="68">
        <v>2975</v>
      </c>
      <c r="V87" s="60">
        <v>7568.05</v>
      </c>
      <c r="W87" s="66">
        <f t="shared" si="36"/>
        <v>2.5438823529411767</v>
      </c>
      <c r="X87" s="67">
        <f t="shared" si="37"/>
        <v>975</v>
      </c>
      <c r="Y87" s="60" t="s">
        <v>33</v>
      </c>
      <c r="Z87" s="58">
        <f t="shared" si="46"/>
        <v>2581.5392352941176</v>
      </c>
    </row>
    <row r="88" spans="1:26" ht="12.75" hidden="1" x14ac:dyDescent="0.2">
      <c r="A88" s="53">
        <v>89</v>
      </c>
      <c r="B88" s="53" t="s">
        <v>31</v>
      </c>
      <c r="C88" s="53" t="s">
        <v>34</v>
      </c>
      <c r="D88" s="69">
        <v>200000</v>
      </c>
      <c r="E88" s="55">
        <f t="shared" si="28"/>
        <v>0.78782523099396118</v>
      </c>
      <c r="F88" s="56">
        <f t="shared" si="29"/>
        <v>157565.04619879223</v>
      </c>
      <c r="G88" s="57">
        <v>1397.991</v>
      </c>
      <c r="H88" s="58">
        <f t="shared" si="30"/>
        <v>1101.3725825024787</v>
      </c>
      <c r="I88" s="59">
        <v>249121.033</v>
      </c>
      <c r="J88" s="60">
        <v>185120.64000000001</v>
      </c>
      <c r="K88" s="61">
        <f t="shared" si="33"/>
        <v>0.74309518458042045</v>
      </c>
      <c r="L88" s="62">
        <f t="shared" si="34"/>
        <v>49121.032999999996</v>
      </c>
      <c r="M88" s="63" t="s">
        <v>33</v>
      </c>
      <c r="N88" s="64">
        <f t="shared" si="45"/>
        <v>36501.603083915921</v>
      </c>
      <c r="O88" s="59">
        <v>239112</v>
      </c>
      <c r="P88" s="60">
        <v>202133.92</v>
      </c>
      <c r="Q88" s="61">
        <f t="shared" si="35"/>
        <v>0.84535247080865872</v>
      </c>
      <c r="R88" s="62">
        <f t="shared" si="32"/>
        <v>39112</v>
      </c>
      <c r="S88" s="63" t="s">
        <v>33</v>
      </c>
      <c r="T88" s="64">
        <f t="shared" si="43"/>
        <v>33063.42583826826</v>
      </c>
      <c r="U88" s="68">
        <v>267498</v>
      </c>
      <c r="V88" s="60">
        <v>207318.45</v>
      </c>
      <c r="W88" s="66">
        <f t="shared" si="36"/>
        <v>0.77502803759280448</v>
      </c>
      <c r="X88" s="67">
        <f t="shared" si="37"/>
        <v>67498</v>
      </c>
      <c r="Y88" s="60" t="s">
        <v>33</v>
      </c>
      <c r="Z88" s="58">
        <f t="shared" si="46"/>
        <v>53176.627441630393</v>
      </c>
    </row>
    <row r="89" spans="1:26" ht="15" hidden="1" x14ac:dyDescent="0.25">
      <c r="A89" s="53">
        <v>90</v>
      </c>
      <c r="B89" s="53" t="s">
        <v>31</v>
      </c>
      <c r="C89" s="53" t="s">
        <v>36</v>
      </c>
      <c r="D89" s="69">
        <v>200</v>
      </c>
      <c r="E89" s="55">
        <f t="shared" si="28"/>
        <v>27.085750000000001</v>
      </c>
      <c r="F89" s="56">
        <f t="shared" si="29"/>
        <v>5417.1500000000005</v>
      </c>
      <c r="G89" s="57">
        <v>35</v>
      </c>
      <c r="H89" s="58">
        <f t="shared" si="30"/>
        <v>948.00125000000003</v>
      </c>
      <c r="I89" s="59">
        <v>200</v>
      </c>
      <c r="J89" s="60">
        <v>5417.15</v>
      </c>
      <c r="K89" s="61">
        <f t="shared" si="33"/>
        <v>27.085749999999997</v>
      </c>
      <c r="L89" s="62">
        <f t="shared" si="34"/>
        <v>0</v>
      </c>
      <c r="M89" s="63" t="s">
        <v>5</v>
      </c>
      <c r="N89" s="64"/>
      <c r="O89" s="59">
        <v>200</v>
      </c>
      <c r="P89" s="60">
        <v>5417.15</v>
      </c>
      <c r="Q89" s="61">
        <f t="shared" si="35"/>
        <v>27.085749999999997</v>
      </c>
      <c r="R89" s="62">
        <f t="shared" si="32"/>
        <v>0</v>
      </c>
      <c r="S89" s="70" t="s">
        <v>5</v>
      </c>
      <c r="T89" s="64"/>
      <c r="U89" s="68">
        <v>200</v>
      </c>
      <c r="V89" s="60">
        <v>5417.15</v>
      </c>
      <c r="W89" s="66">
        <f t="shared" si="36"/>
        <v>27.085749999999997</v>
      </c>
      <c r="X89" s="67">
        <f t="shared" si="37"/>
        <v>0</v>
      </c>
      <c r="Y89" s="60" t="s">
        <v>5</v>
      </c>
      <c r="Z89" s="58"/>
    </row>
    <row r="90" spans="1:26" ht="12.75" hidden="1" x14ac:dyDescent="0.2">
      <c r="A90" s="53">
        <v>91</v>
      </c>
      <c r="B90" s="53" t="s">
        <v>31</v>
      </c>
      <c r="C90" s="53" t="s">
        <v>35</v>
      </c>
      <c r="D90" s="69">
        <v>1600</v>
      </c>
      <c r="E90" s="55">
        <f t="shared" si="28"/>
        <v>0.69753161375661377</v>
      </c>
      <c r="F90" s="56">
        <f t="shared" si="29"/>
        <v>1116.050582010582</v>
      </c>
      <c r="G90" s="57">
        <v>1094</v>
      </c>
      <c r="H90" s="58">
        <f t="shared" si="30"/>
        <v>763.09958544973551</v>
      </c>
      <c r="I90" s="59">
        <v>2800</v>
      </c>
      <c r="J90" s="60">
        <v>2031.08</v>
      </c>
      <c r="K90" s="61">
        <f t="shared" si="33"/>
        <v>0.7253857142857143</v>
      </c>
      <c r="L90" s="62">
        <f t="shared" si="34"/>
        <v>1200</v>
      </c>
      <c r="M90" s="63" t="s">
        <v>33</v>
      </c>
      <c r="N90" s="64">
        <f>L90*K90</f>
        <v>870.46285714285716</v>
      </c>
      <c r="O90" s="59">
        <v>3600</v>
      </c>
      <c r="P90" s="60">
        <v>2313.29</v>
      </c>
      <c r="Q90" s="61">
        <f t="shared" si="35"/>
        <v>0.6425805555555556</v>
      </c>
      <c r="R90" s="62">
        <f t="shared" si="32"/>
        <v>2000</v>
      </c>
      <c r="S90" s="63" t="s">
        <v>33</v>
      </c>
      <c r="T90" s="64">
        <f>R90*Q90</f>
        <v>1285.1611111111113</v>
      </c>
      <c r="U90" s="68">
        <v>2800</v>
      </c>
      <c r="V90" s="60">
        <v>2028.96</v>
      </c>
      <c r="W90" s="66">
        <f t="shared" si="36"/>
        <v>0.7246285714285714</v>
      </c>
      <c r="X90" s="67">
        <f t="shared" si="37"/>
        <v>1200</v>
      </c>
      <c r="Y90" s="60" t="s">
        <v>33</v>
      </c>
      <c r="Z90" s="58">
        <f>X90*E90</f>
        <v>837.03793650793648</v>
      </c>
    </row>
    <row r="91" spans="1:26" ht="12.75" hidden="1" x14ac:dyDescent="0.2">
      <c r="A91" s="53">
        <v>92</v>
      </c>
      <c r="B91" s="53" t="s">
        <v>31</v>
      </c>
      <c r="C91" s="53" t="s">
        <v>34</v>
      </c>
      <c r="D91" s="69">
        <v>24</v>
      </c>
      <c r="E91" s="55">
        <f t="shared" si="28"/>
        <v>30.629861111111111</v>
      </c>
      <c r="F91" s="56">
        <f t="shared" si="29"/>
        <v>735.11666666666667</v>
      </c>
      <c r="G91" s="57">
        <v>24</v>
      </c>
      <c r="H91" s="58">
        <f t="shared" si="30"/>
        <v>735.11666666666667</v>
      </c>
      <c r="I91" s="59">
        <v>24</v>
      </c>
      <c r="J91" s="60">
        <v>736.56</v>
      </c>
      <c r="K91" s="61">
        <f t="shared" si="33"/>
        <v>30.689999999999998</v>
      </c>
      <c r="L91" s="62">
        <f t="shared" si="34"/>
        <v>0</v>
      </c>
      <c r="M91" s="63" t="s">
        <v>5</v>
      </c>
      <c r="N91" s="64"/>
      <c r="O91" s="59">
        <v>48</v>
      </c>
      <c r="P91" s="60">
        <v>1441.4</v>
      </c>
      <c r="Q91" s="61">
        <f t="shared" si="35"/>
        <v>30.029166666666669</v>
      </c>
      <c r="R91" s="62">
        <f t="shared" si="32"/>
        <v>24</v>
      </c>
      <c r="S91" s="63" t="s">
        <v>33</v>
      </c>
      <c r="T91" s="64">
        <f>R91*Q91</f>
        <v>720.7</v>
      </c>
      <c r="U91" s="68">
        <v>24</v>
      </c>
      <c r="V91" s="60">
        <v>748.09</v>
      </c>
      <c r="W91" s="66">
        <f t="shared" si="36"/>
        <v>31.170416666666668</v>
      </c>
      <c r="X91" s="67">
        <f t="shared" si="37"/>
        <v>0</v>
      </c>
      <c r="Y91" s="60" t="s">
        <v>5</v>
      </c>
      <c r="Z91" s="58"/>
    </row>
    <row r="92" spans="1:26" ht="12.75" hidden="1" x14ac:dyDescent="0.2">
      <c r="A92" s="53">
        <v>93</v>
      </c>
      <c r="B92" s="53" t="s">
        <v>31</v>
      </c>
      <c r="C92" s="53" t="s">
        <v>32</v>
      </c>
      <c r="D92" s="69">
        <v>1000</v>
      </c>
      <c r="E92" s="55">
        <f t="shared" si="28"/>
        <v>5460.0857897624956</v>
      </c>
      <c r="F92" s="56">
        <f t="shared" si="29"/>
        <v>5460085.7897624951</v>
      </c>
      <c r="G92" s="57">
        <v>0.1</v>
      </c>
      <c r="H92" s="58">
        <f t="shared" si="30"/>
        <v>546.00857897624962</v>
      </c>
      <c r="I92" s="59">
        <v>3.7290000000000001</v>
      </c>
      <c r="J92" s="60">
        <v>20360.66</v>
      </c>
      <c r="K92" s="61">
        <f t="shared" si="33"/>
        <v>5460.0858138911235</v>
      </c>
      <c r="L92" s="62">
        <f t="shared" si="34"/>
        <v>-996.27099999999996</v>
      </c>
      <c r="M92" s="63" t="s">
        <v>5</v>
      </c>
      <c r="N92" s="64"/>
      <c r="O92" s="59">
        <v>3.7290000000000001</v>
      </c>
      <c r="P92" s="60">
        <v>20360.66</v>
      </c>
      <c r="Q92" s="61">
        <f t="shared" si="35"/>
        <v>5460.0858138911235</v>
      </c>
      <c r="R92" s="62">
        <f t="shared" si="32"/>
        <v>-996.27099999999996</v>
      </c>
      <c r="S92" s="63" t="s">
        <v>5</v>
      </c>
      <c r="T92" s="64"/>
      <c r="U92" s="68">
        <v>3.149</v>
      </c>
      <c r="V92" s="60">
        <v>17193.810000000001</v>
      </c>
      <c r="W92" s="66">
        <f t="shared" si="36"/>
        <v>5460.0857415052405</v>
      </c>
      <c r="X92" s="67">
        <f t="shared" si="37"/>
        <v>-996.851</v>
      </c>
      <c r="Y92" s="60" t="s">
        <v>5</v>
      </c>
      <c r="Z92" s="58"/>
    </row>
    <row r="93" spans="1:26" ht="12.75" hidden="1" x14ac:dyDescent="0.2">
      <c r="A93" s="53">
        <v>94</v>
      </c>
      <c r="B93" s="53" t="s">
        <v>31</v>
      </c>
      <c r="C93" s="53" t="s">
        <v>32</v>
      </c>
      <c r="D93" s="69">
        <v>0.5</v>
      </c>
      <c r="E93" s="55">
        <f t="shared" si="28"/>
        <v>5447.6459650427669</v>
      </c>
      <c r="F93" s="56">
        <f t="shared" si="29"/>
        <v>2723.8229825213834</v>
      </c>
      <c r="G93" s="57">
        <v>9.4E-2</v>
      </c>
      <c r="H93" s="58">
        <f t="shared" si="30"/>
        <v>512.07872071402005</v>
      </c>
      <c r="I93" s="59">
        <v>2.6890000000000001</v>
      </c>
      <c r="J93" s="60">
        <v>14648.72</v>
      </c>
      <c r="K93" s="61">
        <f t="shared" si="33"/>
        <v>5447.6459650427669</v>
      </c>
      <c r="L93" s="62">
        <f t="shared" si="34"/>
        <v>2.1890000000000001</v>
      </c>
      <c r="M93" s="63" t="s">
        <v>33</v>
      </c>
      <c r="N93" s="64">
        <f t="shared" ref="N93:N96" si="47">L93*K93</f>
        <v>11924.897017478617</v>
      </c>
      <c r="O93" s="59">
        <v>2.6890000000000001</v>
      </c>
      <c r="P93" s="60">
        <v>14648.72</v>
      </c>
      <c r="Q93" s="61">
        <f t="shared" si="35"/>
        <v>5447.6459650427669</v>
      </c>
      <c r="R93" s="62">
        <f t="shared" si="32"/>
        <v>2.1890000000000001</v>
      </c>
      <c r="S93" s="63" t="s">
        <v>33</v>
      </c>
      <c r="T93" s="64">
        <f>R93*Q93</f>
        <v>11924.897017478617</v>
      </c>
      <c r="U93" s="68">
        <v>2.6890000000000001</v>
      </c>
      <c r="V93" s="60">
        <v>14648.72</v>
      </c>
      <c r="W93" s="66">
        <f t="shared" si="36"/>
        <v>5447.6459650427669</v>
      </c>
      <c r="X93" s="67">
        <f t="shared" si="37"/>
        <v>2.1890000000000001</v>
      </c>
      <c r="Y93" s="60" t="s">
        <v>33</v>
      </c>
      <c r="Z93" s="58">
        <f t="shared" ref="Z93:Z96" si="48">X93*E93</f>
        <v>11924.897017478617</v>
      </c>
    </row>
    <row r="94" spans="1:26" ht="12.75" hidden="1" x14ac:dyDescent="0.2">
      <c r="A94" s="53">
        <v>95</v>
      </c>
      <c r="B94" s="53" t="s">
        <v>31</v>
      </c>
      <c r="C94" s="53" t="s">
        <v>32</v>
      </c>
      <c r="D94" s="69">
        <v>0.8</v>
      </c>
      <c r="E94" s="55">
        <f t="shared" si="28"/>
        <v>4280.0934579439254</v>
      </c>
      <c r="F94" s="56">
        <f t="shared" si="29"/>
        <v>3424.0747663551406</v>
      </c>
      <c r="G94" s="57">
        <v>0.1</v>
      </c>
      <c r="H94" s="58">
        <f t="shared" si="30"/>
        <v>428.00934579439257</v>
      </c>
      <c r="I94" s="59">
        <v>1.391</v>
      </c>
      <c r="J94" s="60">
        <v>5953.61</v>
      </c>
      <c r="K94" s="61">
        <f t="shared" si="33"/>
        <v>4280.0934579439254</v>
      </c>
      <c r="L94" s="62">
        <f t="shared" si="34"/>
        <v>0.59099999999999997</v>
      </c>
      <c r="M94" s="63" t="s">
        <v>33</v>
      </c>
      <c r="N94" s="64">
        <f t="shared" si="47"/>
        <v>2529.53523364486</v>
      </c>
      <c r="O94" s="59">
        <v>1.391</v>
      </c>
      <c r="P94" s="60">
        <v>5953.61</v>
      </c>
      <c r="Q94" s="61">
        <f t="shared" si="35"/>
        <v>4280.0934579439254</v>
      </c>
      <c r="R94" s="62">
        <f t="shared" si="32"/>
        <v>0.59099999999999997</v>
      </c>
      <c r="S94" s="63" t="s">
        <v>33</v>
      </c>
      <c r="T94" s="64">
        <f>R94*Q94</f>
        <v>2529.53523364486</v>
      </c>
      <c r="U94" s="68">
        <v>1.391</v>
      </c>
      <c r="V94" s="60">
        <v>5953.61</v>
      </c>
      <c r="W94" s="66">
        <f t="shared" si="36"/>
        <v>4280.0934579439254</v>
      </c>
      <c r="X94" s="67">
        <f t="shared" si="37"/>
        <v>0.59099999999999997</v>
      </c>
      <c r="Y94" s="60" t="s">
        <v>33</v>
      </c>
      <c r="Z94" s="58">
        <f t="shared" si="48"/>
        <v>2529.53523364486</v>
      </c>
    </row>
    <row r="95" spans="1:26" ht="12.75" hidden="1" x14ac:dyDescent="0.2">
      <c r="A95" s="53">
        <v>96</v>
      </c>
      <c r="B95" s="53" t="s">
        <v>31</v>
      </c>
      <c r="C95" s="53" t="s">
        <v>34</v>
      </c>
      <c r="D95" s="69">
        <v>25</v>
      </c>
      <c r="E95" s="55">
        <f t="shared" si="28"/>
        <v>30.764400000000006</v>
      </c>
      <c r="F95" s="56">
        <f t="shared" si="29"/>
        <v>769.11000000000013</v>
      </c>
      <c r="G95" s="57">
        <v>12.5</v>
      </c>
      <c r="H95" s="58">
        <f t="shared" si="30"/>
        <v>384.55500000000006</v>
      </c>
      <c r="I95" s="59">
        <v>50</v>
      </c>
      <c r="J95" s="60">
        <v>1538.22</v>
      </c>
      <c r="K95" s="61">
        <f t="shared" si="33"/>
        <v>30.764400000000002</v>
      </c>
      <c r="L95" s="62">
        <f t="shared" si="34"/>
        <v>25</v>
      </c>
      <c r="M95" s="63" t="s">
        <v>33</v>
      </c>
      <c r="N95" s="64">
        <f t="shared" si="47"/>
        <v>769.11</v>
      </c>
      <c r="O95" s="59">
        <v>50</v>
      </c>
      <c r="P95" s="60">
        <v>1538.22</v>
      </c>
      <c r="Q95" s="61">
        <f t="shared" si="35"/>
        <v>30.764400000000002</v>
      </c>
      <c r="R95" s="62">
        <f t="shared" si="32"/>
        <v>25</v>
      </c>
      <c r="S95" s="63" t="s">
        <v>33</v>
      </c>
      <c r="T95" s="64">
        <f>R95*Q95</f>
        <v>769.11</v>
      </c>
      <c r="U95" s="68">
        <v>50</v>
      </c>
      <c r="V95" s="60">
        <v>1538.22</v>
      </c>
      <c r="W95" s="66">
        <f t="shared" si="36"/>
        <v>30.764400000000002</v>
      </c>
      <c r="X95" s="67">
        <f t="shared" si="37"/>
        <v>25</v>
      </c>
      <c r="Y95" s="60" t="s">
        <v>33</v>
      </c>
      <c r="Z95" s="58">
        <f t="shared" si="48"/>
        <v>769.11000000000013</v>
      </c>
    </row>
    <row r="96" spans="1:26" ht="12.75" hidden="1" x14ac:dyDescent="0.2">
      <c r="A96" s="53">
        <v>98</v>
      </c>
      <c r="B96" s="53" t="s">
        <v>31</v>
      </c>
      <c r="C96" s="53" t="s">
        <v>32</v>
      </c>
      <c r="D96" s="69">
        <v>0.8</v>
      </c>
      <c r="E96" s="55">
        <f t="shared" si="28"/>
        <v>4025.9928229665074</v>
      </c>
      <c r="F96" s="56">
        <f t="shared" si="29"/>
        <v>3220.794258373206</v>
      </c>
      <c r="G96" s="57">
        <v>7.8E-2</v>
      </c>
      <c r="H96" s="58">
        <f t="shared" si="30"/>
        <v>314.0274401913876</v>
      </c>
      <c r="I96" s="59">
        <v>0.83599999999999997</v>
      </c>
      <c r="J96" s="60">
        <v>3365.73</v>
      </c>
      <c r="K96" s="61">
        <f t="shared" si="33"/>
        <v>4025.9928229665074</v>
      </c>
      <c r="L96" s="62">
        <f t="shared" si="34"/>
        <v>3.5999999999999921E-2</v>
      </c>
      <c r="M96" s="63" t="s">
        <v>33</v>
      </c>
      <c r="N96" s="64">
        <f t="shared" si="47"/>
        <v>144.93574162679394</v>
      </c>
      <c r="O96" s="59">
        <v>0.83599999999999997</v>
      </c>
      <c r="P96" s="60">
        <v>3365.73</v>
      </c>
      <c r="Q96" s="61">
        <f t="shared" si="35"/>
        <v>4025.9928229665074</v>
      </c>
      <c r="R96" s="62">
        <f t="shared" si="32"/>
        <v>3.5999999999999921E-2</v>
      </c>
      <c r="S96" s="63" t="s">
        <v>33</v>
      </c>
      <c r="T96" s="64">
        <f>R96*Q96</f>
        <v>144.93574162679394</v>
      </c>
      <c r="U96" s="68">
        <v>0.83599999999999997</v>
      </c>
      <c r="V96" s="60">
        <v>3365.73</v>
      </c>
      <c r="W96" s="66">
        <f t="shared" si="36"/>
        <v>4025.9928229665074</v>
      </c>
      <c r="X96" s="67">
        <f t="shared" si="37"/>
        <v>3.5999999999999921E-2</v>
      </c>
      <c r="Y96" s="60" t="s">
        <v>33</v>
      </c>
      <c r="Z96" s="58">
        <f t="shared" si="48"/>
        <v>144.93574162679394</v>
      </c>
    </row>
    <row r="97" spans="1:26" ht="15" hidden="1" x14ac:dyDescent="0.25">
      <c r="A97" s="53">
        <v>99</v>
      </c>
      <c r="B97" s="53" t="s">
        <v>31</v>
      </c>
      <c r="C97" s="53" t="s">
        <v>32</v>
      </c>
      <c r="D97" s="69">
        <v>0.8</v>
      </c>
      <c r="E97" s="55">
        <f t="shared" si="28"/>
        <v>3390.217706821481</v>
      </c>
      <c r="F97" s="56">
        <f t="shared" si="29"/>
        <v>2712.1741654571852</v>
      </c>
      <c r="G97" s="57">
        <v>6.8000000000000005E-2</v>
      </c>
      <c r="H97" s="58">
        <f t="shared" si="30"/>
        <v>230.53480406386072</v>
      </c>
      <c r="I97" s="59">
        <v>0.68899999999999995</v>
      </c>
      <c r="J97" s="60">
        <v>2335.86</v>
      </c>
      <c r="K97" s="61">
        <f t="shared" si="33"/>
        <v>3390.217706821481</v>
      </c>
      <c r="L97" s="62">
        <f t="shared" si="34"/>
        <v>-0.1110000000000001</v>
      </c>
      <c r="M97" s="63" t="s">
        <v>5</v>
      </c>
      <c r="N97" s="64"/>
      <c r="O97" s="59">
        <v>0.68899999999999995</v>
      </c>
      <c r="P97" s="60">
        <v>2335.86</v>
      </c>
      <c r="Q97" s="61">
        <f t="shared" si="35"/>
        <v>3390.217706821481</v>
      </c>
      <c r="R97" s="62">
        <f t="shared" si="32"/>
        <v>-0.1110000000000001</v>
      </c>
      <c r="S97" s="70" t="s">
        <v>5</v>
      </c>
      <c r="T97" s="64"/>
      <c r="U97" s="68">
        <v>0.68899999999999995</v>
      </c>
      <c r="V97" s="60">
        <v>2335.86</v>
      </c>
      <c r="W97" s="66">
        <f t="shared" si="36"/>
        <v>3390.217706821481</v>
      </c>
      <c r="X97" s="67">
        <f t="shared" si="37"/>
        <v>-0.1110000000000001</v>
      </c>
      <c r="Y97" s="60" t="s">
        <v>5</v>
      </c>
      <c r="Z97" s="58"/>
    </row>
    <row r="98" spans="1:26" ht="12.75" hidden="1" x14ac:dyDescent="0.2">
      <c r="A98" s="53">
        <v>100</v>
      </c>
      <c r="B98" s="53" t="s">
        <v>31</v>
      </c>
      <c r="C98" s="53" t="s">
        <v>32</v>
      </c>
      <c r="D98" s="69">
        <v>0.5</v>
      </c>
      <c r="E98" s="55">
        <f t="shared" si="28"/>
        <v>4649.316586627263</v>
      </c>
      <c r="F98" s="56">
        <f t="shared" si="29"/>
        <v>2324.6582933136315</v>
      </c>
      <c r="G98" s="57">
        <v>4.1000000000000002E-2</v>
      </c>
      <c r="H98" s="58">
        <f t="shared" si="30"/>
        <v>190.6219800517178</v>
      </c>
      <c r="I98" s="59">
        <v>2.7069999999999999</v>
      </c>
      <c r="J98" s="60">
        <v>12585.7</v>
      </c>
      <c r="K98" s="61">
        <f t="shared" si="33"/>
        <v>4649.316586627263</v>
      </c>
      <c r="L98" s="62">
        <f t="shared" si="34"/>
        <v>2.2069999999999999</v>
      </c>
      <c r="M98" s="63" t="s">
        <v>33</v>
      </c>
      <c r="N98" s="64">
        <f t="shared" ref="N98:N101" si="49">L98*K98</f>
        <v>10261.041706686368</v>
      </c>
      <c r="O98" s="59">
        <v>2.7069999999999999</v>
      </c>
      <c r="P98" s="60">
        <v>12585.7</v>
      </c>
      <c r="Q98" s="61">
        <f t="shared" si="35"/>
        <v>4649.316586627263</v>
      </c>
      <c r="R98" s="62">
        <f t="shared" si="32"/>
        <v>2.2069999999999999</v>
      </c>
      <c r="S98" s="63" t="s">
        <v>33</v>
      </c>
      <c r="T98" s="64">
        <f>R98*Q98</f>
        <v>10261.041706686368</v>
      </c>
      <c r="U98" s="68">
        <v>2.7069999999999999</v>
      </c>
      <c r="V98" s="60">
        <v>12585.7</v>
      </c>
      <c r="W98" s="66">
        <f t="shared" si="36"/>
        <v>4649.316586627263</v>
      </c>
      <c r="X98" s="67">
        <f t="shared" si="37"/>
        <v>2.2069999999999999</v>
      </c>
      <c r="Y98" s="60" t="s">
        <v>33</v>
      </c>
      <c r="Z98" s="58">
        <f t="shared" ref="Z98:Z101" si="50">X98*E98</f>
        <v>10261.041706686368</v>
      </c>
    </row>
    <row r="99" spans="1:26" ht="12.75" hidden="1" x14ac:dyDescent="0.2">
      <c r="A99" s="53">
        <v>101</v>
      </c>
      <c r="B99" s="53" t="s">
        <v>31</v>
      </c>
      <c r="C99" s="53" t="s">
        <v>32</v>
      </c>
      <c r="D99" s="69">
        <v>0.6</v>
      </c>
      <c r="E99" s="55">
        <f t="shared" si="28"/>
        <v>4062.8429752066118</v>
      </c>
      <c r="F99" s="56">
        <f t="shared" si="29"/>
        <v>2437.705785123967</v>
      </c>
      <c r="G99" s="57">
        <v>4.5999999999999999E-2</v>
      </c>
      <c r="H99" s="58">
        <f t="shared" si="30"/>
        <v>186.89077685950414</v>
      </c>
      <c r="I99" s="59">
        <v>0.60499999999999998</v>
      </c>
      <c r="J99" s="60">
        <v>2458.02</v>
      </c>
      <c r="K99" s="61">
        <f t="shared" si="33"/>
        <v>4062.8429752066118</v>
      </c>
      <c r="L99" s="62">
        <f t="shared" si="34"/>
        <v>5.0000000000000044E-3</v>
      </c>
      <c r="M99" s="63" t="s">
        <v>33</v>
      </c>
      <c r="N99" s="64">
        <f t="shared" si="49"/>
        <v>20.314214876033077</v>
      </c>
      <c r="O99" s="59">
        <v>0.60499999999999998</v>
      </c>
      <c r="P99" s="60">
        <v>2458.02</v>
      </c>
      <c r="Q99" s="61">
        <f t="shared" si="35"/>
        <v>4062.8429752066118</v>
      </c>
      <c r="R99" s="62">
        <f t="shared" si="32"/>
        <v>5.0000000000000044E-3</v>
      </c>
      <c r="S99" s="63" t="s">
        <v>33</v>
      </c>
      <c r="T99" s="64">
        <f>R99*Q99</f>
        <v>20.314214876033077</v>
      </c>
      <c r="U99" s="68">
        <v>0.60499999999999998</v>
      </c>
      <c r="V99" s="60">
        <v>2458.02</v>
      </c>
      <c r="W99" s="66">
        <f t="shared" si="36"/>
        <v>4062.8429752066118</v>
      </c>
      <c r="X99" s="67">
        <f t="shared" si="37"/>
        <v>5.0000000000000044E-3</v>
      </c>
      <c r="Y99" s="60" t="s">
        <v>33</v>
      </c>
      <c r="Z99" s="58">
        <f t="shared" si="50"/>
        <v>20.314214876033077</v>
      </c>
    </row>
    <row r="100" spans="1:26" ht="12.75" hidden="1" x14ac:dyDescent="0.2">
      <c r="A100" s="53">
        <v>103</v>
      </c>
      <c r="B100" s="53" t="s">
        <v>31</v>
      </c>
      <c r="C100" s="53" t="s">
        <v>32</v>
      </c>
      <c r="D100" s="69">
        <v>0.3</v>
      </c>
      <c r="E100" s="55">
        <f t="shared" si="28"/>
        <v>3806.5927977839333</v>
      </c>
      <c r="F100" s="56">
        <f t="shared" si="29"/>
        <v>1141.9778393351799</v>
      </c>
      <c r="G100" s="57">
        <v>0.03</v>
      </c>
      <c r="H100" s="58">
        <f t="shared" si="30"/>
        <v>114.197783933518</v>
      </c>
      <c r="I100" s="59">
        <v>0.36099999999999999</v>
      </c>
      <c r="J100" s="60">
        <v>1374.18</v>
      </c>
      <c r="K100" s="61">
        <f t="shared" si="33"/>
        <v>3806.5927977839337</v>
      </c>
      <c r="L100" s="62">
        <f t="shared" si="34"/>
        <v>6.0999999999999999E-2</v>
      </c>
      <c r="M100" s="63" t="s">
        <v>33</v>
      </c>
      <c r="N100" s="64">
        <f t="shared" si="49"/>
        <v>232.20216066481996</v>
      </c>
      <c r="O100" s="59">
        <v>0.36099999999999999</v>
      </c>
      <c r="P100" s="60">
        <v>1374.18</v>
      </c>
      <c r="Q100" s="61">
        <f t="shared" si="35"/>
        <v>3806.5927977839337</v>
      </c>
      <c r="R100" s="62">
        <f t="shared" si="32"/>
        <v>6.0999999999999999E-2</v>
      </c>
      <c r="S100" s="63" t="s">
        <v>33</v>
      </c>
      <c r="T100" s="64">
        <f>R100*Q100</f>
        <v>232.20216066481996</v>
      </c>
      <c r="U100" s="68">
        <v>0.36099999999999999</v>
      </c>
      <c r="V100" s="60">
        <v>1374.18</v>
      </c>
      <c r="W100" s="66">
        <f t="shared" si="36"/>
        <v>3806.5927977839337</v>
      </c>
      <c r="X100" s="67">
        <f t="shared" si="37"/>
        <v>6.0999999999999999E-2</v>
      </c>
      <c r="Y100" s="60" t="s">
        <v>33</v>
      </c>
      <c r="Z100" s="58">
        <f t="shared" si="50"/>
        <v>232.20216066481993</v>
      </c>
    </row>
    <row r="101" spans="1:26" ht="12.75" hidden="1" x14ac:dyDescent="0.2">
      <c r="A101" s="53">
        <v>104</v>
      </c>
      <c r="B101" s="53" t="s">
        <v>31</v>
      </c>
      <c r="C101" s="53" t="s">
        <v>35</v>
      </c>
      <c r="D101" s="69">
        <v>500</v>
      </c>
      <c r="E101" s="55">
        <f t="shared" si="28"/>
        <v>1.1418666400779036</v>
      </c>
      <c r="F101" s="56">
        <f t="shared" si="29"/>
        <v>570.93332003895182</v>
      </c>
      <c r="G101" s="57">
        <v>75</v>
      </c>
      <c r="H101" s="58">
        <f t="shared" si="30"/>
        <v>85.63999800584277</v>
      </c>
      <c r="I101" s="59">
        <v>5957</v>
      </c>
      <c r="J101" s="60">
        <v>6802.1</v>
      </c>
      <c r="K101" s="61">
        <f t="shared" si="33"/>
        <v>1.141866711431929</v>
      </c>
      <c r="L101" s="62">
        <f t="shared" si="34"/>
        <v>5457</v>
      </c>
      <c r="M101" s="63" t="s">
        <v>33</v>
      </c>
      <c r="N101" s="64">
        <f t="shared" si="49"/>
        <v>6231.166644284036</v>
      </c>
      <c r="O101" s="59">
        <v>5957</v>
      </c>
      <c r="P101" s="60">
        <v>6802.1</v>
      </c>
      <c r="Q101" s="61">
        <f t="shared" si="35"/>
        <v>1.141866711431929</v>
      </c>
      <c r="R101" s="62">
        <f t="shared" si="32"/>
        <v>5457</v>
      </c>
      <c r="S101" s="63" t="s">
        <v>33</v>
      </c>
      <c r="T101" s="64">
        <f>R101*Q101</f>
        <v>6231.166644284036</v>
      </c>
      <c r="U101" s="68">
        <v>5513</v>
      </c>
      <c r="V101" s="60">
        <v>6295.11</v>
      </c>
      <c r="W101" s="66">
        <f t="shared" si="36"/>
        <v>1.1418664973698529</v>
      </c>
      <c r="X101" s="67">
        <f t="shared" si="37"/>
        <v>5013</v>
      </c>
      <c r="Y101" s="60" t="s">
        <v>33</v>
      </c>
      <c r="Z101" s="58">
        <f t="shared" si="50"/>
        <v>5724.177466710531</v>
      </c>
    </row>
    <row r="102" spans="1:26" ht="15" hidden="1" x14ac:dyDescent="0.25">
      <c r="A102" s="53">
        <v>105</v>
      </c>
      <c r="B102" s="53" t="s">
        <v>31</v>
      </c>
      <c r="C102" s="53" t="s">
        <v>34</v>
      </c>
      <c r="D102" s="69">
        <v>40</v>
      </c>
      <c r="E102" s="55">
        <f t="shared" si="28"/>
        <v>13.584250000000003</v>
      </c>
      <c r="F102" s="56">
        <f t="shared" si="29"/>
        <v>543.37000000000012</v>
      </c>
      <c r="G102" s="57">
        <v>6</v>
      </c>
      <c r="H102" s="58">
        <f t="shared" si="30"/>
        <v>81.505500000000012</v>
      </c>
      <c r="I102" s="59">
        <v>40</v>
      </c>
      <c r="J102" s="60">
        <v>543.37</v>
      </c>
      <c r="K102" s="61">
        <f t="shared" si="33"/>
        <v>13.584250000000001</v>
      </c>
      <c r="L102" s="62">
        <f t="shared" si="34"/>
        <v>0</v>
      </c>
      <c r="M102" s="63" t="s">
        <v>5</v>
      </c>
      <c r="N102" s="64"/>
      <c r="O102" s="59">
        <v>40</v>
      </c>
      <c r="P102" s="60">
        <v>543.37</v>
      </c>
      <c r="Q102" s="61">
        <f t="shared" si="35"/>
        <v>13.584250000000001</v>
      </c>
      <c r="R102" s="62">
        <f t="shared" si="32"/>
        <v>0</v>
      </c>
      <c r="S102" s="70" t="s">
        <v>5</v>
      </c>
      <c r="T102" s="64"/>
      <c r="U102" s="68">
        <v>40</v>
      </c>
      <c r="V102" s="60">
        <v>543.37</v>
      </c>
      <c r="W102" s="66">
        <f t="shared" si="36"/>
        <v>13.584250000000001</v>
      </c>
      <c r="X102" s="67">
        <f t="shared" si="37"/>
        <v>0</v>
      </c>
      <c r="Y102" s="60" t="s">
        <v>5</v>
      </c>
      <c r="Z102" s="58"/>
    </row>
    <row r="103" spans="1:26" ht="12.75" hidden="1" x14ac:dyDescent="0.2">
      <c r="A103" s="53">
        <v>106</v>
      </c>
      <c r="B103" s="53" t="s">
        <v>31</v>
      </c>
      <c r="C103" s="53" t="s">
        <v>34</v>
      </c>
      <c r="D103" s="69">
        <v>30</v>
      </c>
      <c r="E103" s="55">
        <f t="shared" si="28"/>
        <v>1.6335000000000004</v>
      </c>
      <c r="F103" s="56">
        <f t="shared" si="29"/>
        <v>49.00500000000001</v>
      </c>
      <c r="G103" s="57">
        <v>30</v>
      </c>
      <c r="H103" s="58">
        <f t="shared" si="30"/>
        <v>49.00500000000001</v>
      </c>
      <c r="I103" s="59">
        <v>60</v>
      </c>
      <c r="J103" s="60">
        <v>98.01</v>
      </c>
      <c r="K103" s="61">
        <f t="shared" si="33"/>
        <v>1.6335000000000002</v>
      </c>
      <c r="L103" s="62">
        <f t="shared" si="34"/>
        <v>30</v>
      </c>
      <c r="M103" s="63" t="s">
        <v>33</v>
      </c>
      <c r="N103" s="64">
        <f t="shared" ref="N103:N105" si="51">L103*K103</f>
        <v>49.005000000000003</v>
      </c>
      <c r="O103" s="59">
        <v>60</v>
      </c>
      <c r="P103" s="60">
        <v>98.01</v>
      </c>
      <c r="Q103" s="61">
        <f t="shared" si="35"/>
        <v>1.6335000000000002</v>
      </c>
      <c r="R103" s="62">
        <f t="shared" si="32"/>
        <v>30</v>
      </c>
      <c r="S103" s="63" t="s">
        <v>33</v>
      </c>
      <c r="T103" s="64">
        <f t="shared" ref="T103:T107" si="52">R103*Q103</f>
        <v>49.005000000000003</v>
      </c>
      <c r="U103" s="68">
        <v>60</v>
      </c>
      <c r="V103" s="60">
        <v>98.01</v>
      </c>
      <c r="W103" s="66">
        <f t="shared" si="36"/>
        <v>1.6335000000000002</v>
      </c>
      <c r="X103" s="67">
        <f t="shared" si="37"/>
        <v>30</v>
      </c>
      <c r="Y103" s="60" t="s">
        <v>33</v>
      </c>
      <c r="Z103" s="58">
        <f t="shared" ref="Z103:Z112" si="53">X103*E103</f>
        <v>49.00500000000001</v>
      </c>
    </row>
    <row r="104" spans="1:26" ht="12.75" hidden="1" x14ac:dyDescent="0.2">
      <c r="A104" s="53">
        <v>107</v>
      </c>
      <c r="B104" s="53" t="s">
        <v>31</v>
      </c>
      <c r="C104" s="53" t="s">
        <v>34</v>
      </c>
      <c r="D104" s="69">
        <v>25</v>
      </c>
      <c r="E104" s="55">
        <f t="shared" si="28"/>
        <v>6.7254239516026857</v>
      </c>
      <c r="F104" s="56">
        <f t="shared" si="29"/>
        <v>168.13559879006715</v>
      </c>
      <c r="G104" s="57">
        <v>6</v>
      </c>
      <c r="H104" s="58">
        <f t="shared" si="30"/>
        <v>40.352543709616114</v>
      </c>
      <c r="I104" s="59">
        <v>131.55000000000001</v>
      </c>
      <c r="J104" s="60">
        <v>884.73</v>
      </c>
      <c r="K104" s="61">
        <f t="shared" si="33"/>
        <v>6.7254275940706947</v>
      </c>
      <c r="L104" s="62">
        <f t="shared" si="34"/>
        <v>106.55000000000001</v>
      </c>
      <c r="M104" s="63" t="s">
        <v>33</v>
      </c>
      <c r="N104" s="64">
        <f t="shared" si="51"/>
        <v>716.59431014823258</v>
      </c>
      <c r="O104" s="59">
        <v>131.55000000000001</v>
      </c>
      <c r="P104" s="60">
        <v>884.73</v>
      </c>
      <c r="Q104" s="61">
        <f t="shared" si="35"/>
        <v>6.7254275940706947</v>
      </c>
      <c r="R104" s="62">
        <f t="shared" si="32"/>
        <v>106.55000000000001</v>
      </c>
      <c r="S104" s="63" t="s">
        <v>33</v>
      </c>
      <c r="T104" s="64">
        <f t="shared" si="52"/>
        <v>716.59431014823258</v>
      </c>
      <c r="U104" s="68">
        <v>96</v>
      </c>
      <c r="V104" s="60">
        <v>645.64</v>
      </c>
      <c r="W104" s="66">
        <f t="shared" si="36"/>
        <v>6.7254166666666668</v>
      </c>
      <c r="X104" s="67">
        <f t="shared" si="37"/>
        <v>71</v>
      </c>
      <c r="Y104" s="60" t="s">
        <v>33</v>
      </c>
      <c r="Z104" s="58">
        <f t="shared" si="53"/>
        <v>477.50510056379068</v>
      </c>
    </row>
    <row r="105" spans="1:26" ht="12.75" hidden="1" x14ac:dyDescent="0.2">
      <c r="A105" s="53">
        <v>108</v>
      </c>
      <c r="B105" s="53" t="s">
        <v>31</v>
      </c>
      <c r="C105" s="53" t="s">
        <v>34</v>
      </c>
      <c r="D105" s="69">
        <v>20</v>
      </c>
      <c r="E105" s="55">
        <f t="shared" si="28"/>
        <v>6.7254020467836257</v>
      </c>
      <c r="F105" s="56">
        <f t="shared" si="29"/>
        <v>134.50804093567251</v>
      </c>
      <c r="G105" s="57">
        <v>5</v>
      </c>
      <c r="H105" s="58">
        <f t="shared" si="30"/>
        <v>33.627010233918128</v>
      </c>
      <c r="I105" s="59">
        <v>152</v>
      </c>
      <c r="J105" s="60">
        <v>1022.26</v>
      </c>
      <c r="K105" s="61">
        <f t="shared" si="33"/>
        <v>6.7253947368421052</v>
      </c>
      <c r="L105" s="62">
        <f t="shared" si="34"/>
        <v>132</v>
      </c>
      <c r="M105" s="63" t="s">
        <v>33</v>
      </c>
      <c r="N105" s="64">
        <f t="shared" si="51"/>
        <v>887.75210526315789</v>
      </c>
      <c r="O105" s="59">
        <v>152</v>
      </c>
      <c r="P105" s="60">
        <v>1022.26</v>
      </c>
      <c r="Q105" s="61">
        <f t="shared" si="35"/>
        <v>6.7253947368421052</v>
      </c>
      <c r="R105" s="62">
        <f t="shared" si="32"/>
        <v>132</v>
      </c>
      <c r="S105" s="63" t="s">
        <v>33</v>
      </c>
      <c r="T105" s="64">
        <f t="shared" si="52"/>
        <v>887.75210526315789</v>
      </c>
      <c r="U105" s="68">
        <v>120</v>
      </c>
      <c r="V105" s="60">
        <v>807.05</v>
      </c>
      <c r="W105" s="66">
        <f t="shared" si="36"/>
        <v>6.7254166666666659</v>
      </c>
      <c r="X105" s="67">
        <f t="shared" si="37"/>
        <v>100</v>
      </c>
      <c r="Y105" s="60" t="s">
        <v>33</v>
      </c>
      <c r="Z105" s="58">
        <f t="shared" si="53"/>
        <v>672.54020467836256</v>
      </c>
    </row>
    <row r="106" spans="1:26" ht="15" hidden="1" x14ac:dyDescent="0.25">
      <c r="A106" s="53">
        <v>109</v>
      </c>
      <c r="B106" s="53" t="s">
        <v>31</v>
      </c>
      <c r="C106" s="53" t="s">
        <v>34</v>
      </c>
      <c r="D106" s="69">
        <v>5000</v>
      </c>
      <c r="E106" s="55">
        <f t="shared" si="28"/>
        <v>16.896475524475523</v>
      </c>
      <c r="F106" s="56">
        <f t="shared" si="29"/>
        <v>84482.377622377622</v>
      </c>
      <c r="G106" s="57">
        <v>9627</v>
      </c>
      <c r="H106" s="58">
        <f t="shared" si="30"/>
        <v>162662.36987412587</v>
      </c>
      <c r="I106" s="72">
        <v>0</v>
      </c>
      <c r="J106" s="71">
        <v>0</v>
      </c>
      <c r="K106" s="61">
        <f t="shared" si="33"/>
        <v>0</v>
      </c>
      <c r="L106" s="62">
        <f t="shared" si="34"/>
        <v>-5000</v>
      </c>
      <c r="M106" s="63" t="s">
        <v>5</v>
      </c>
      <c r="N106" s="73"/>
      <c r="O106" s="59">
        <v>10450</v>
      </c>
      <c r="P106" s="60">
        <v>265306.90000000002</v>
      </c>
      <c r="Q106" s="61">
        <f t="shared" si="35"/>
        <v>25.388220095693782</v>
      </c>
      <c r="R106" s="62">
        <f t="shared" si="32"/>
        <v>5450</v>
      </c>
      <c r="S106" s="63" t="s">
        <v>33</v>
      </c>
      <c r="T106" s="64">
        <f t="shared" si="52"/>
        <v>138365.79952153112</v>
      </c>
      <c r="U106" s="68">
        <v>12350</v>
      </c>
      <c r="V106" s="60">
        <v>312469.90000000002</v>
      </c>
      <c r="W106" s="66">
        <f t="shared" si="36"/>
        <v>25.301206477732794</v>
      </c>
      <c r="X106" s="67">
        <f t="shared" si="37"/>
        <v>7350</v>
      </c>
      <c r="Y106" s="60" t="s">
        <v>33</v>
      </c>
      <c r="Z106" s="58">
        <f t="shared" si="53"/>
        <v>124189.0951048951</v>
      </c>
    </row>
    <row r="107" spans="1:26" ht="15" hidden="1" x14ac:dyDescent="0.25">
      <c r="A107" s="53">
        <v>111</v>
      </c>
      <c r="B107" s="53" t="s">
        <v>31</v>
      </c>
      <c r="C107" s="53" t="s">
        <v>32</v>
      </c>
      <c r="D107" s="69">
        <v>1</v>
      </c>
      <c r="E107" s="55">
        <f t="shared" si="28"/>
        <v>4862.1774290324975</v>
      </c>
      <c r="F107" s="56">
        <f t="shared" si="29"/>
        <v>4862.1774290324975</v>
      </c>
      <c r="G107" s="57">
        <v>0.47699999999999998</v>
      </c>
      <c r="H107" s="58">
        <f t="shared" si="30"/>
        <v>2319.258633648501</v>
      </c>
      <c r="I107" s="72">
        <v>0</v>
      </c>
      <c r="J107" s="71">
        <v>0</v>
      </c>
      <c r="K107" s="61">
        <f t="shared" si="33"/>
        <v>0</v>
      </c>
      <c r="L107" s="62">
        <f t="shared" si="34"/>
        <v>-1</v>
      </c>
      <c r="M107" s="63" t="s">
        <v>5</v>
      </c>
      <c r="N107" s="73"/>
      <c r="O107" s="59">
        <v>2.3719999999999999</v>
      </c>
      <c r="P107" s="60">
        <v>16381.79</v>
      </c>
      <c r="Q107" s="61">
        <f t="shared" si="35"/>
        <v>6906.3195615514342</v>
      </c>
      <c r="R107" s="62">
        <f t="shared" si="32"/>
        <v>1.3719999999999999</v>
      </c>
      <c r="S107" s="63" t="s">
        <v>33</v>
      </c>
      <c r="T107" s="64">
        <f t="shared" si="52"/>
        <v>9475.4704384485667</v>
      </c>
      <c r="U107" s="68">
        <v>5.2649999999999997</v>
      </c>
      <c r="V107" s="60">
        <v>40436.32</v>
      </c>
      <c r="W107" s="66">
        <f t="shared" si="36"/>
        <v>7680.2127255460591</v>
      </c>
      <c r="X107" s="67">
        <f t="shared" si="37"/>
        <v>4.2649999999999997</v>
      </c>
      <c r="Y107" s="60" t="s">
        <v>33</v>
      </c>
      <c r="Z107" s="58">
        <f t="shared" si="53"/>
        <v>20737.186734823601</v>
      </c>
    </row>
    <row r="108" spans="1:26" ht="15" hidden="1" x14ac:dyDescent="0.25">
      <c r="A108" s="53">
        <v>112</v>
      </c>
      <c r="B108" s="53" t="s">
        <v>31</v>
      </c>
      <c r="C108" s="53" t="s">
        <v>34</v>
      </c>
      <c r="D108" s="69">
        <v>2000</v>
      </c>
      <c r="E108" s="55">
        <f t="shared" si="28"/>
        <v>2.37448992248062</v>
      </c>
      <c r="F108" s="56">
        <f t="shared" si="29"/>
        <v>4748.9798449612399</v>
      </c>
      <c r="G108" s="57">
        <v>4000</v>
      </c>
      <c r="H108" s="58">
        <f t="shared" si="30"/>
        <v>9497.9596899224798</v>
      </c>
      <c r="I108" s="72">
        <v>0</v>
      </c>
      <c r="J108" s="71">
        <v>0</v>
      </c>
      <c r="K108" s="61">
        <f t="shared" si="33"/>
        <v>0</v>
      </c>
      <c r="L108" s="62">
        <f t="shared" si="34"/>
        <v>-2000</v>
      </c>
      <c r="M108" s="63" t="s">
        <v>5</v>
      </c>
      <c r="N108" s="73"/>
      <c r="O108" s="72">
        <v>0</v>
      </c>
      <c r="P108" s="71">
        <v>0</v>
      </c>
      <c r="Q108" s="61">
        <f t="shared" si="35"/>
        <v>0</v>
      </c>
      <c r="R108" s="62">
        <f t="shared" si="32"/>
        <v>-2000</v>
      </c>
      <c r="S108" s="63" t="s">
        <v>5</v>
      </c>
      <c r="T108" s="73"/>
      <c r="U108" s="68">
        <v>4300</v>
      </c>
      <c r="V108" s="60">
        <v>30630.92</v>
      </c>
      <c r="W108" s="66">
        <f t="shared" si="36"/>
        <v>7.1234697674418603</v>
      </c>
      <c r="X108" s="67">
        <f t="shared" si="37"/>
        <v>2300</v>
      </c>
      <c r="Y108" s="60" t="s">
        <v>33</v>
      </c>
      <c r="Z108" s="58">
        <f t="shared" si="53"/>
        <v>5461.3268217054256</v>
      </c>
    </row>
    <row r="109" spans="1:26" ht="15" hidden="1" x14ac:dyDescent="0.25">
      <c r="A109" s="53">
        <v>113</v>
      </c>
      <c r="B109" s="53" t="s">
        <v>31</v>
      </c>
      <c r="C109" s="53" t="s">
        <v>34</v>
      </c>
      <c r="D109" s="69">
        <v>1000</v>
      </c>
      <c r="E109" s="55">
        <f t="shared" si="28"/>
        <v>2.6486255555555558</v>
      </c>
      <c r="F109" s="56">
        <f t="shared" si="29"/>
        <v>2648.6255555555558</v>
      </c>
      <c r="G109" s="57">
        <v>1548</v>
      </c>
      <c r="H109" s="58">
        <f t="shared" si="30"/>
        <v>4100.0723600000001</v>
      </c>
      <c r="I109" s="72">
        <v>0</v>
      </c>
      <c r="J109" s="71">
        <v>0</v>
      </c>
      <c r="K109" s="61">
        <f t="shared" si="33"/>
        <v>0</v>
      </c>
      <c r="L109" s="62">
        <f t="shared" si="34"/>
        <v>-1000</v>
      </c>
      <c r="M109" s="63" t="s">
        <v>5</v>
      </c>
      <c r="N109" s="73"/>
      <c r="O109" s="72">
        <v>0</v>
      </c>
      <c r="P109" s="71">
        <v>0</v>
      </c>
      <c r="Q109" s="61">
        <f t="shared" si="35"/>
        <v>0</v>
      </c>
      <c r="R109" s="62">
        <f t="shared" si="32"/>
        <v>-1000</v>
      </c>
      <c r="S109" s="63" t="s">
        <v>5</v>
      </c>
      <c r="T109" s="73"/>
      <c r="U109" s="68">
        <v>3000</v>
      </c>
      <c r="V109" s="60">
        <v>23837.63</v>
      </c>
      <c r="W109" s="66">
        <f t="shared" si="36"/>
        <v>7.9458766666666669</v>
      </c>
      <c r="X109" s="67">
        <f t="shared" si="37"/>
        <v>2000</v>
      </c>
      <c r="Y109" s="60" t="s">
        <v>33</v>
      </c>
      <c r="Z109" s="58">
        <f t="shared" si="53"/>
        <v>5297.2511111111116</v>
      </c>
    </row>
    <row r="110" spans="1:26" ht="15" hidden="1" x14ac:dyDescent="0.25">
      <c r="A110" s="53">
        <v>116</v>
      </c>
      <c r="B110" s="53" t="s">
        <v>31</v>
      </c>
      <c r="C110" s="53" t="s">
        <v>34</v>
      </c>
      <c r="D110" s="69">
        <v>1000</v>
      </c>
      <c r="E110" s="55">
        <f t="shared" si="28"/>
        <v>3.1541240310077518</v>
      </c>
      <c r="F110" s="56">
        <f t="shared" si="29"/>
        <v>3154.1240310077519</v>
      </c>
      <c r="G110" s="57">
        <v>2000</v>
      </c>
      <c r="H110" s="58">
        <f t="shared" si="30"/>
        <v>6308.2480620155038</v>
      </c>
      <c r="I110" s="72">
        <v>0</v>
      </c>
      <c r="J110" s="71">
        <v>0</v>
      </c>
      <c r="K110" s="61">
        <f t="shared" si="33"/>
        <v>0</v>
      </c>
      <c r="L110" s="62">
        <f t="shared" si="34"/>
        <v>-1000</v>
      </c>
      <c r="M110" s="63" t="s">
        <v>5</v>
      </c>
      <c r="N110" s="73"/>
      <c r="O110" s="72">
        <v>0</v>
      </c>
      <c r="P110" s="71">
        <v>0</v>
      </c>
      <c r="Q110" s="61">
        <f t="shared" si="35"/>
        <v>0</v>
      </c>
      <c r="R110" s="62">
        <f t="shared" si="32"/>
        <v>-1000</v>
      </c>
      <c r="S110" s="63" t="s">
        <v>5</v>
      </c>
      <c r="T110" s="73"/>
      <c r="U110" s="68">
        <v>2150</v>
      </c>
      <c r="V110" s="60">
        <v>20344.099999999999</v>
      </c>
      <c r="W110" s="66">
        <f t="shared" si="36"/>
        <v>9.4623720930232551</v>
      </c>
      <c r="X110" s="67">
        <f t="shared" si="37"/>
        <v>1150</v>
      </c>
      <c r="Y110" s="60" t="s">
        <v>33</v>
      </c>
      <c r="Z110" s="58">
        <f t="shared" si="53"/>
        <v>3627.2426356589144</v>
      </c>
    </row>
    <row r="111" spans="1:26" ht="15" hidden="1" x14ac:dyDescent="0.25">
      <c r="A111" s="53">
        <v>117</v>
      </c>
      <c r="B111" s="53" t="s">
        <v>31</v>
      </c>
      <c r="C111" s="53" t="s">
        <v>34</v>
      </c>
      <c r="D111" s="69">
        <v>3000</v>
      </c>
      <c r="E111" s="55">
        <f t="shared" si="28"/>
        <v>3.5546080555555561</v>
      </c>
      <c r="F111" s="56">
        <f t="shared" si="29"/>
        <v>10663.824166666669</v>
      </c>
      <c r="G111" s="57">
        <v>2709</v>
      </c>
      <c r="H111" s="58">
        <f t="shared" si="30"/>
        <v>9629.4332225000016</v>
      </c>
      <c r="I111" s="72">
        <v>0</v>
      </c>
      <c r="J111" s="71">
        <v>0</v>
      </c>
      <c r="K111" s="61">
        <f t="shared" si="33"/>
        <v>0</v>
      </c>
      <c r="L111" s="62">
        <f t="shared" si="34"/>
        <v>-3000</v>
      </c>
      <c r="M111" s="63" t="s">
        <v>5</v>
      </c>
      <c r="N111" s="73"/>
      <c r="O111" s="59">
        <v>3000</v>
      </c>
      <c r="P111" s="60">
        <v>16050.68</v>
      </c>
      <c r="Q111" s="61">
        <f t="shared" si="35"/>
        <v>5.3502266666666669</v>
      </c>
      <c r="R111" s="62">
        <f t="shared" si="32"/>
        <v>0</v>
      </c>
      <c r="S111" s="70" t="s">
        <v>5</v>
      </c>
      <c r="T111" s="64"/>
      <c r="U111" s="68">
        <v>4000</v>
      </c>
      <c r="V111" s="60">
        <v>21254.39</v>
      </c>
      <c r="W111" s="66">
        <f t="shared" si="36"/>
        <v>5.3135975000000002</v>
      </c>
      <c r="X111" s="67">
        <f t="shared" si="37"/>
        <v>1000</v>
      </c>
      <c r="Y111" s="60" t="s">
        <v>33</v>
      </c>
      <c r="Z111" s="58">
        <f t="shared" si="53"/>
        <v>3554.6080555555563</v>
      </c>
    </row>
    <row r="112" spans="1:26" ht="15" hidden="1" x14ac:dyDescent="0.25">
      <c r="A112" s="53">
        <v>118</v>
      </c>
      <c r="B112" s="53" t="s">
        <v>31</v>
      </c>
      <c r="C112" s="53" t="s">
        <v>34</v>
      </c>
      <c r="D112" s="69">
        <v>1200</v>
      </c>
      <c r="E112" s="55">
        <f t="shared" si="28"/>
        <v>1.4195500000000001</v>
      </c>
      <c r="F112" s="56">
        <f t="shared" si="29"/>
        <v>1703.46</v>
      </c>
      <c r="G112" s="57">
        <v>1200</v>
      </c>
      <c r="H112" s="58">
        <f t="shared" si="30"/>
        <v>1703.46</v>
      </c>
      <c r="I112" s="59">
        <v>2400</v>
      </c>
      <c r="J112" s="60">
        <v>4433.68</v>
      </c>
      <c r="K112" s="61">
        <f t="shared" si="33"/>
        <v>1.8473666666666668</v>
      </c>
      <c r="L112" s="62">
        <f t="shared" si="34"/>
        <v>1200</v>
      </c>
      <c r="M112" s="63" t="s">
        <v>33</v>
      </c>
      <c r="N112" s="64">
        <f>L112*K112</f>
        <v>2216.84</v>
      </c>
      <c r="O112" s="72">
        <v>0</v>
      </c>
      <c r="P112" s="71">
        <v>0</v>
      </c>
      <c r="Q112" s="61">
        <f t="shared" si="35"/>
        <v>0</v>
      </c>
      <c r="R112" s="62">
        <f t="shared" si="32"/>
        <v>-1200</v>
      </c>
      <c r="S112" s="63" t="s">
        <v>5</v>
      </c>
      <c r="T112" s="73"/>
      <c r="U112" s="68">
        <v>2400</v>
      </c>
      <c r="V112" s="60">
        <v>5787.08</v>
      </c>
      <c r="W112" s="66">
        <f t="shared" si="36"/>
        <v>2.4112833333333334</v>
      </c>
      <c r="X112" s="67">
        <f t="shared" si="37"/>
        <v>1200</v>
      </c>
      <c r="Y112" s="60" t="s">
        <v>33</v>
      </c>
      <c r="Z112" s="58">
        <f t="shared" si="53"/>
        <v>1703.46</v>
      </c>
    </row>
    <row r="113" spans="1:26" ht="12.75" hidden="1" x14ac:dyDescent="0.2">
      <c r="A113" s="53">
        <v>124</v>
      </c>
      <c r="B113" s="53" t="s">
        <v>31</v>
      </c>
      <c r="C113" s="53" t="s">
        <v>32</v>
      </c>
      <c r="D113" s="69">
        <v>1</v>
      </c>
      <c r="E113" s="55">
        <f t="shared" si="28"/>
        <v>3498.970976253298</v>
      </c>
      <c r="F113" s="56">
        <f t="shared" si="29"/>
        <v>3498.970976253298</v>
      </c>
      <c r="G113" s="57">
        <v>0</v>
      </c>
      <c r="H113" s="58">
        <f t="shared" si="30"/>
        <v>0</v>
      </c>
      <c r="I113" s="59">
        <v>1.137</v>
      </c>
      <c r="J113" s="60">
        <v>3978.33</v>
      </c>
      <c r="K113" s="61">
        <f t="shared" si="33"/>
        <v>3498.970976253298</v>
      </c>
      <c r="L113" s="62">
        <f t="shared" si="34"/>
        <v>0.13700000000000001</v>
      </c>
      <c r="M113" s="63" t="s">
        <v>38</v>
      </c>
      <c r="N113" s="64"/>
      <c r="O113" s="59">
        <v>1.137</v>
      </c>
      <c r="P113" s="60">
        <v>3978.33</v>
      </c>
      <c r="Q113" s="61">
        <f t="shared" si="35"/>
        <v>3498.970976253298</v>
      </c>
      <c r="R113" s="62">
        <f t="shared" si="32"/>
        <v>0.13700000000000001</v>
      </c>
      <c r="S113" s="63" t="s">
        <v>38</v>
      </c>
      <c r="T113" s="64"/>
      <c r="U113" s="68">
        <v>1.137</v>
      </c>
      <c r="V113" s="60">
        <v>3978.33</v>
      </c>
      <c r="W113" s="66">
        <f t="shared" si="36"/>
        <v>3498.970976253298</v>
      </c>
      <c r="X113" s="67">
        <f t="shared" si="37"/>
        <v>0.13700000000000001</v>
      </c>
      <c r="Y113" s="60" t="s">
        <v>38</v>
      </c>
      <c r="Z113" s="58"/>
    </row>
    <row r="114" spans="1:26" ht="15" hidden="1" x14ac:dyDescent="0.25">
      <c r="A114" s="53">
        <v>127</v>
      </c>
      <c r="B114" s="53" t="s">
        <v>31</v>
      </c>
      <c r="C114" s="53" t="s">
        <v>34</v>
      </c>
      <c r="D114" s="69">
        <v>1200</v>
      </c>
      <c r="E114" s="55">
        <f t="shared" si="28"/>
        <v>11.649783333333332</v>
      </c>
      <c r="F114" s="56">
        <f t="shared" si="29"/>
        <v>13979.739999999998</v>
      </c>
      <c r="G114" s="57">
        <v>1200</v>
      </c>
      <c r="H114" s="58">
        <f t="shared" si="30"/>
        <v>13979.739999999998</v>
      </c>
      <c r="I114" s="59">
        <v>1200</v>
      </c>
      <c r="J114" s="60">
        <v>21030.27</v>
      </c>
      <c r="K114" s="61">
        <f t="shared" si="33"/>
        <v>17.525224999999999</v>
      </c>
      <c r="L114" s="62">
        <f t="shared" si="34"/>
        <v>0</v>
      </c>
      <c r="M114" s="63" t="s">
        <v>5</v>
      </c>
      <c r="N114" s="64"/>
      <c r="O114" s="72">
        <v>0</v>
      </c>
      <c r="P114" s="71">
        <v>0</v>
      </c>
      <c r="Q114" s="61">
        <f t="shared" si="35"/>
        <v>0</v>
      </c>
      <c r="R114" s="62">
        <f t="shared" si="32"/>
        <v>-1200</v>
      </c>
      <c r="S114" s="63" t="s">
        <v>5</v>
      </c>
      <c r="T114" s="73"/>
      <c r="U114" s="68">
        <v>1200</v>
      </c>
      <c r="V114" s="60">
        <v>20908.95</v>
      </c>
      <c r="W114" s="66">
        <f t="shared" si="36"/>
        <v>17.424125</v>
      </c>
      <c r="X114" s="67">
        <f t="shared" si="37"/>
        <v>0</v>
      </c>
      <c r="Y114" s="60" t="s">
        <v>5</v>
      </c>
      <c r="Z114" s="58"/>
    </row>
    <row r="115" spans="1:26" ht="15" hidden="1" x14ac:dyDescent="0.25">
      <c r="A115" s="53">
        <v>128</v>
      </c>
      <c r="B115" s="53" t="s">
        <v>31</v>
      </c>
      <c r="C115" s="53" t="s">
        <v>34</v>
      </c>
      <c r="D115" s="69">
        <v>1250</v>
      </c>
      <c r="E115" s="55">
        <f t="shared" si="28"/>
        <v>4.2221839999999995</v>
      </c>
      <c r="F115" s="56">
        <f t="shared" si="29"/>
        <v>5277.73</v>
      </c>
      <c r="G115" s="57">
        <v>104</v>
      </c>
      <c r="H115" s="58">
        <f t="shared" si="30"/>
        <v>439.10713599999997</v>
      </c>
      <c r="I115" s="59">
        <v>1250</v>
      </c>
      <c r="J115" s="60">
        <v>7801.41</v>
      </c>
      <c r="K115" s="61">
        <f t="shared" si="33"/>
        <v>6.2411279999999998</v>
      </c>
      <c r="L115" s="62">
        <f t="shared" si="34"/>
        <v>0</v>
      </c>
      <c r="M115" s="63" t="s">
        <v>5</v>
      </c>
      <c r="N115" s="64"/>
      <c r="O115" s="72">
        <v>0</v>
      </c>
      <c r="P115" s="71">
        <v>0</v>
      </c>
      <c r="Q115" s="61">
        <f t="shared" si="35"/>
        <v>0</v>
      </c>
      <c r="R115" s="62">
        <f t="shared" si="32"/>
        <v>-1250</v>
      </c>
      <c r="S115" s="63" t="s">
        <v>5</v>
      </c>
      <c r="T115" s="73"/>
      <c r="U115" s="68">
        <v>1250</v>
      </c>
      <c r="V115" s="60">
        <v>8031.78</v>
      </c>
      <c r="W115" s="66">
        <f t="shared" si="36"/>
        <v>6.4254239999999996</v>
      </c>
      <c r="X115" s="67">
        <f t="shared" si="37"/>
        <v>0</v>
      </c>
      <c r="Y115" s="60" t="s">
        <v>5</v>
      </c>
      <c r="Z115" s="58"/>
    </row>
    <row r="116" spans="1:26" ht="15" hidden="1" x14ac:dyDescent="0.25">
      <c r="A116" s="53">
        <v>129</v>
      </c>
      <c r="B116" s="53" t="s">
        <v>31</v>
      </c>
      <c r="C116" s="53" t="s">
        <v>34</v>
      </c>
      <c r="D116" s="69">
        <v>2000</v>
      </c>
      <c r="E116" s="55">
        <f t="shared" si="28"/>
        <v>6.4043549999999998</v>
      </c>
      <c r="F116" s="56">
        <f t="shared" si="29"/>
        <v>12808.71</v>
      </c>
      <c r="G116" s="57">
        <v>2708</v>
      </c>
      <c r="H116" s="58">
        <f t="shared" si="30"/>
        <v>17342.993340000001</v>
      </c>
      <c r="I116" s="59">
        <v>4000</v>
      </c>
      <c r="J116" s="60">
        <v>37819.160000000003</v>
      </c>
      <c r="K116" s="61">
        <f t="shared" si="33"/>
        <v>9.4547900000000009</v>
      </c>
      <c r="L116" s="62">
        <f t="shared" si="34"/>
        <v>2000</v>
      </c>
      <c r="M116" s="63" t="s">
        <v>33</v>
      </c>
      <c r="N116" s="64">
        <f>L116*K116</f>
        <v>18909.580000000002</v>
      </c>
      <c r="O116" s="72">
        <v>0</v>
      </c>
      <c r="P116" s="71">
        <v>0</v>
      </c>
      <c r="Q116" s="61">
        <f t="shared" si="35"/>
        <v>0</v>
      </c>
      <c r="R116" s="62">
        <f t="shared" si="32"/>
        <v>-2000</v>
      </c>
      <c r="S116" s="63" t="s">
        <v>5</v>
      </c>
      <c r="T116" s="73"/>
      <c r="U116" s="68">
        <v>2000</v>
      </c>
      <c r="V116" s="60">
        <v>19516.55</v>
      </c>
      <c r="W116" s="66">
        <f t="shared" si="36"/>
        <v>9.7582749999999994</v>
      </c>
      <c r="X116" s="67">
        <f t="shared" si="37"/>
        <v>0</v>
      </c>
      <c r="Y116" s="60" t="s">
        <v>5</v>
      </c>
      <c r="Z116" s="58"/>
    </row>
    <row r="117" spans="1:26" ht="15" hidden="1" x14ac:dyDescent="0.25">
      <c r="A117" s="53">
        <v>130</v>
      </c>
      <c r="B117" s="53" t="s">
        <v>31</v>
      </c>
      <c r="C117" s="53" t="s">
        <v>36</v>
      </c>
      <c r="D117" s="69">
        <v>800</v>
      </c>
      <c r="E117" s="55">
        <f t="shared" si="28"/>
        <v>47.772150000000003</v>
      </c>
      <c r="F117" s="56">
        <f t="shared" si="29"/>
        <v>38217.72</v>
      </c>
      <c r="G117" s="57"/>
      <c r="H117" s="58">
        <f t="shared" si="30"/>
        <v>0</v>
      </c>
      <c r="I117" s="59">
        <v>800</v>
      </c>
      <c r="J117" s="60">
        <v>38217.72</v>
      </c>
      <c r="K117" s="61">
        <f t="shared" si="33"/>
        <v>47.772150000000003</v>
      </c>
      <c r="L117" s="62">
        <f t="shared" si="34"/>
        <v>0</v>
      </c>
      <c r="M117" s="63" t="s">
        <v>5</v>
      </c>
      <c r="N117" s="64"/>
      <c r="O117" s="59">
        <v>800</v>
      </c>
      <c r="P117" s="60">
        <v>38217.72</v>
      </c>
      <c r="Q117" s="61">
        <f t="shared" si="35"/>
        <v>47.772150000000003</v>
      </c>
      <c r="R117" s="62">
        <f t="shared" si="32"/>
        <v>0</v>
      </c>
      <c r="S117" s="70" t="s">
        <v>5</v>
      </c>
      <c r="T117" s="64"/>
      <c r="U117" s="68">
        <v>800</v>
      </c>
      <c r="V117" s="60">
        <v>38217.72</v>
      </c>
      <c r="W117" s="66">
        <f t="shared" si="36"/>
        <v>47.772150000000003</v>
      </c>
      <c r="X117" s="67">
        <f t="shared" si="37"/>
        <v>0</v>
      </c>
      <c r="Y117" s="60" t="s">
        <v>5</v>
      </c>
      <c r="Z117" s="58"/>
    </row>
    <row r="118" spans="1:26" ht="15" hidden="1" x14ac:dyDescent="0.25">
      <c r="A118" s="53">
        <v>131</v>
      </c>
      <c r="B118" s="53" t="s">
        <v>31</v>
      </c>
      <c r="C118" s="53" t="s">
        <v>36</v>
      </c>
      <c r="D118" s="69">
        <v>200</v>
      </c>
      <c r="E118" s="55">
        <f t="shared" si="28"/>
        <v>28.40743333333333</v>
      </c>
      <c r="F118" s="56">
        <f t="shared" si="29"/>
        <v>5681.4866666666658</v>
      </c>
      <c r="G118" s="57">
        <v>50</v>
      </c>
      <c r="H118" s="58">
        <f t="shared" si="30"/>
        <v>1420.3716666666664</v>
      </c>
      <c r="I118" s="72">
        <v>0</v>
      </c>
      <c r="J118" s="71">
        <v>0</v>
      </c>
      <c r="K118" s="61">
        <f t="shared" si="33"/>
        <v>0</v>
      </c>
      <c r="L118" s="62">
        <f t="shared" si="34"/>
        <v>-200</v>
      </c>
      <c r="M118" s="63" t="s">
        <v>5</v>
      </c>
      <c r="N118" s="73"/>
      <c r="O118" s="59">
        <v>200</v>
      </c>
      <c r="P118" s="60">
        <v>8522.23</v>
      </c>
      <c r="Q118" s="61">
        <f t="shared" si="35"/>
        <v>42.611149999999995</v>
      </c>
      <c r="R118" s="62">
        <f t="shared" si="32"/>
        <v>0</v>
      </c>
      <c r="S118" s="70" t="s">
        <v>5</v>
      </c>
      <c r="T118" s="64"/>
      <c r="U118" s="68">
        <v>200</v>
      </c>
      <c r="V118" s="60">
        <v>8522.23</v>
      </c>
      <c r="W118" s="66">
        <f t="shared" si="36"/>
        <v>42.611149999999995</v>
      </c>
      <c r="X118" s="67">
        <f t="shared" si="37"/>
        <v>0</v>
      </c>
      <c r="Y118" s="60" t="s">
        <v>5</v>
      </c>
      <c r="Z118" s="58"/>
    </row>
    <row r="119" spans="1:26" ht="15" hidden="1" x14ac:dyDescent="0.25">
      <c r="A119" s="53">
        <v>135</v>
      </c>
      <c r="B119" s="53" t="s">
        <v>31</v>
      </c>
      <c r="C119" s="53" t="s">
        <v>36</v>
      </c>
      <c r="D119" s="69">
        <v>50</v>
      </c>
      <c r="E119" s="55">
        <f t="shared" si="28"/>
        <v>11.12</v>
      </c>
      <c r="F119" s="56">
        <f t="shared" si="29"/>
        <v>556</v>
      </c>
      <c r="G119" s="57">
        <v>50</v>
      </c>
      <c r="H119" s="58">
        <f t="shared" si="30"/>
        <v>556</v>
      </c>
      <c r="I119" s="59">
        <v>210</v>
      </c>
      <c r="J119" s="60">
        <v>3502.8</v>
      </c>
      <c r="K119" s="61">
        <f t="shared" si="33"/>
        <v>16.68</v>
      </c>
      <c r="L119" s="62">
        <f t="shared" si="34"/>
        <v>160</v>
      </c>
      <c r="M119" s="63" t="s">
        <v>33</v>
      </c>
      <c r="N119" s="64">
        <f t="shared" ref="N119:N120" si="54">L119*K119</f>
        <v>2668.8</v>
      </c>
      <c r="O119" s="59">
        <v>200</v>
      </c>
      <c r="P119" s="60">
        <v>3336</v>
      </c>
      <c r="Q119" s="61">
        <f t="shared" si="35"/>
        <v>16.68</v>
      </c>
      <c r="R119" s="62">
        <f t="shared" si="32"/>
        <v>150</v>
      </c>
      <c r="S119" s="63" t="s">
        <v>33</v>
      </c>
      <c r="T119" s="64">
        <f>R119*Q119</f>
        <v>2502</v>
      </c>
      <c r="U119" s="74">
        <v>0</v>
      </c>
      <c r="V119" s="71">
        <v>0</v>
      </c>
      <c r="W119" s="66">
        <f t="shared" si="36"/>
        <v>0</v>
      </c>
      <c r="X119" s="67">
        <f t="shared" si="37"/>
        <v>-50</v>
      </c>
      <c r="Y119" s="60" t="s">
        <v>5</v>
      </c>
      <c r="Z119" s="75"/>
    </row>
    <row r="120" spans="1:26" ht="15" hidden="1" x14ac:dyDescent="0.25">
      <c r="A120" s="53">
        <v>136</v>
      </c>
      <c r="B120" s="53" t="s">
        <v>31</v>
      </c>
      <c r="C120" s="53" t="s">
        <v>34</v>
      </c>
      <c r="D120" s="69">
        <v>1000</v>
      </c>
      <c r="E120" s="55">
        <f t="shared" si="28"/>
        <v>21.713999999999999</v>
      </c>
      <c r="F120" s="56">
        <f t="shared" si="29"/>
        <v>21714</v>
      </c>
      <c r="G120" s="57">
        <v>1297</v>
      </c>
      <c r="H120" s="58">
        <f t="shared" si="30"/>
        <v>28163.057999999997</v>
      </c>
      <c r="I120" s="59">
        <v>3000</v>
      </c>
      <c r="J120" s="60">
        <v>95350.5</v>
      </c>
      <c r="K120" s="61">
        <f t="shared" si="33"/>
        <v>31.7835</v>
      </c>
      <c r="L120" s="62">
        <f t="shared" si="34"/>
        <v>2000</v>
      </c>
      <c r="M120" s="63" t="s">
        <v>33</v>
      </c>
      <c r="N120" s="64">
        <f t="shared" si="54"/>
        <v>63567</v>
      </c>
      <c r="O120" s="59">
        <v>2000</v>
      </c>
      <c r="P120" s="60">
        <v>66717</v>
      </c>
      <c r="Q120" s="61">
        <f t="shared" si="35"/>
        <v>33.358499999999999</v>
      </c>
      <c r="R120" s="62">
        <f t="shared" si="32"/>
        <v>1000</v>
      </c>
      <c r="S120" s="63" t="s">
        <v>33</v>
      </c>
      <c r="T120" s="64">
        <f>R120*Q120</f>
        <v>33358.5</v>
      </c>
      <c r="U120" s="74">
        <v>0</v>
      </c>
      <c r="V120" s="71">
        <v>0</v>
      </c>
      <c r="W120" s="66">
        <f t="shared" si="36"/>
        <v>0</v>
      </c>
      <c r="X120" s="67">
        <f t="shared" si="37"/>
        <v>-1000</v>
      </c>
      <c r="Y120" s="60" t="s">
        <v>5</v>
      </c>
      <c r="Z120" s="75"/>
    </row>
    <row r="121" spans="1:26" ht="15" hidden="1" x14ac:dyDescent="0.25">
      <c r="A121" s="53">
        <v>137</v>
      </c>
      <c r="B121" s="53" t="s">
        <v>31</v>
      </c>
      <c r="C121" s="53" t="s">
        <v>34</v>
      </c>
      <c r="D121" s="69">
        <v>900</v>
      </c>
      <c r="E121" s="55">
        <f t="shared" si="28"/>
        <v>2.2382851851851853</v>
      </c>
      <c r="F121" s="56">
        <f t="shared" si="29"/>
        <v>2014.4566666666667</v>
      </c>
      <c r="G121" s="57">
        <v>1298</v>
      </c>
      <c r="H121" s="58">
        <f t="shared" si="30"/>
        <v>2905.2941703703705</v>
      </c>
      <c r="I121" s="72">
        <v>0</v>
      </c>
      <c r="J121" s="71">
        <v>0</v>
      </c>
      <c r="K121" s="61">
        <f t="shared" si="33"/>
        <v>0</v>
      </c>
      <c r="L121" s="62">
        <f t="shared" si="34"/>
        <v>-900</v>
      </c>
      <c r="M121" s="63" t="s">
        <v>5</v>
      </c>
      <c r="N121" s="73"/>
      <c r="O121" s="72">
        <v>0</v>
      </c>
      <c r="P121" s="71">
        <v>0</v>
      </c>
      <c r="Q121" s="61">
        <f t="shared" si="35"/>
        <v>0</v>
      </c>
      <c r="R121" s="62">
        <f t="shared" si="32"/>
        <v>-900</v>
      </c>
      <c r="S121" s="63" t="s">
        <v>5</v>
      </c>
      <c r="T121" s="73"/>
      <c r="U121" s="68">
        <v>900</v>
      </c>
      <c r="V121" s="60">
        <v>6043.37</v>
      </c>
      <c r="W121" s="66">
        <f t="shared" si="36"/>
        <v>6.7148555555555554</v>
      </c>
      <c r="X121" s="67">
        <f t="shared" si="37"/>
        <v>0</v>
      </c>
      <c r="Y121" s="60" t="s">
        <v>5</v>
      </c>
      <c r="Z121" s="58"/>
    </row>
    <row r="122" spans="1:26" ht="15" hidden="1" x14ac:dyDescent="0.25">
      <c r="A122" s="53">
        <v>138</v>
      </c>
      <c r="B122" s="53" t="s">
        <v>31</v>
      </c>
      <c r="C122" s="53" t="s">
        <v>34</v>
      </c>
      <c r="D122" s="69">
        <v>1000</v>
      </c>
      <c r="E122" s="55">
        <f t="shared" si="28"/>
        <v>4.6266666666666669</v>
      </c>
      <c r="F122" s="56">
        <f t="shared" si="29"/>
        <v>4626.666666666667</v>
      </c>
      <c r="G122" s="57">
        <v>615</v>
      </c>
      <c r="H122" s="58">
        <f t="shared" si="30"/>
        <v>2845.4</v>
      </c>
      <c r="I122" s="59">
        <v>1000</v>
      </c>
      <c r="J122" s="60">
        <v>13880</v>
      </c>
      <c r="K122" s="61">
        <f t="shared" si="33"/>
        <v>13.88</v>
      </c>
      <c r="L122" s="62">
        <f t="shared" si="34"/>
        <v>0</v>
      </c>
      <c r="M122" s="63" t="s">
        <v>5</v>
      </c>
      <c r="N122" s="64"/>
      <c r="O122" s="72">
        <v>0</v>
      </c>
      <c r="P122" s="71">
        <v>0</v>
      </c>
      <c r="Q122" s="61">
        <f t="shared" si="35"/>
        <v>0</v>
      </c>
      <c r="R122" s="62">
        <f t="shared" si="32"/>
        <v>-1000</v>
      </c>
      <c r="S122" s="63" t="s">
        <v>5</v>
      </c>
      <c r="T122" s="73"/>
      <c r="U122" s="74">
        <v>0</v>
      </c>
      <c r="V122" s="71">
        <v>0</v>
      </c>
      <c r="W122" s="66">
        <f t="shared" si="36"/>
        <v>0</v>
      </c>
      <c r="X122" s="67">
        <f t="shared" si="37"/>
        <v>-1000</v>
      </c>
      <c r="Y122" s="60" t="s">
        <v>5</v>
      </c>
      <c r="Z122" s="75"/>
    </row>
    <row r="123" spans="1:26" ht="12.75" hidden="1" x14ac:dyDescent="0.2">
      <c r="A123" s="53">
        <v>141</v>
      </c>
      <c r="B123" s="53" t="s">
        <v>31</v>
      </c>
      <c r="C123" s="53" t="s">
        <v>32</v>
      </c>
      <c r="D123" s="69">
        <v>5000</v>
      </c>
      <c r="E123" s="55">
        <f t="shared" si="28"/>
        <v>57.195581564931643</v>
      </c>
      <c r="F123" s="56">
        <f t="shared" si="29"/>
        <v>285977.90782465821</v>
      </c>
      <c r="G123" s="57">
        <v>1102.9649999999999</v>
      </c>
      <c r="H123" s="58">
        <f t="shared" si="30"/>
        <v>63084.724620764828</v>
      </c>
      <c r="I123" s="59">
        <v>3456.8290000000002</v>
      </c>
      <c r="J123" s="60">
        <v>293830.46999999997</v>
      </c>
      <c r="K123" s="61">
        <f t="shared" si="33"/>
        <v>85.000001446412298</v>
      </c>
      <c r="L123" s="62">
        <f t="shared" si="34"/>
        <v>-1543.1709999999998</v>
      </c>
      <c r="M123" s="63" t="s">
        <v>5</v>
      </c>
      <c r="N123" s="64"/>
      <c r="O123" s="59">
        <v>5887.2190000000001</v>
      </c>
      <c r="P123" s="60">
        <v>509755.12</v>
      </c>
      <c r="Q123" s="61">
        <f t="shared" si="35"/>
        <v>86.586743248382632</v>
      </c>
      <c r="R123" s="62">
        <f t="shared" si="32"/>
        <v>887.21900000000005</v>
      </c>
      <c r="S123" s="63" t="s">
        <v>33</v>
      </c>
      <c r="T123" s="64">
        <f>R123*Q123</f>
        <v>76821.403758086788</v>
      </c>
      <c r="U123" s="68" t="s">
        <v>39</v>
      </c>
      <c r="V123" s="60">
        <v>497920.27</v>
      </c>
      <c r="W123" s="66">
        <f t="shared" si="36"/>
        <v>0</v>
      </c>
      <c r="X123" s="67" t="e">
        <f t="shared" si="37"/>
        <v>#VALUE!</v>
      </c>
      <c r="Y123" s="58"/>
      <c r="Z123" s="58"/>
    </row>
    <row r="124" spans="1:26" ht="15" x14ac:dyDescent="0.25">
      <c r="D124" s="77"/>
      <c r="E124" s="78"/>
      <c r="F124" s="77"/>
      <c r="I124" s="79"/>
      <c r="O124" s="79"/>
      <c r="U124" s="84"/>
    </row>
    <row r="125" spans="1:26" ht="15" x14ac:dyDescent="0.25">
      <c r="D125" s="77"/>
      <c r="E125" s="78"/>
      <c r="F125" s="77"/>
      <c r="I125" s="79"/>
      <c r="O125" s="79"/>
      <c r="U125" s="84"/>
    </row>
    <row r="126" spans="1:26" ht="15" x14ac:dyDescent="0.25">
      <c r="D126" s="77"/>
      <c r="E126" s="78"/>
      <c r="F126" s="77"/>
      <c r="I126" s="79"/>
      <c r="O126" s="79"/>
      <c r="U126" s="84"/>
    </row>
    <row r="127" spans="1:26" ht="15" x14ac:dyDescent="0.25">
      <c r="D127" s="77"/>
      <c r="E127" s="78"/>
      <c r="F127" s="77"/>
      <c r="I127" s="79"/>
      <c r="O127" s="79"/>
      <c r="U127" s="84"/>
    </row>
    <row r="128" spans="1:26" ht="15" x14ac:dyDescent="0.25">
      <c r="D128" s="77"/>
      <c r="E128" s="78"/>
      <c r="F128" s="77"/>
      <c r="I128" s="79"/>
      <c r="O128" s="79"/>
      <c r="U128" s="84"/>
    </row>
    <row r="129" spans="4:21" ht="15" x14ac:dyDescent="0.25">
      <c r="D129" s="77"/>
      <c r="E129" s="78"/>
      <c r="F129" s="77"/>
      <c r="I129" s="79"/>
      <c r="O129" s="79"/>
      <c r="U129" s="84"/>
    </row>
    <row r="130" spans="4:21" ht="15" x14ac:dyDescent="0.25">
      <c r="D130" s="77"/>
      <c r="E130" s="78"/>
      <c r="F130" s="77"/>
      <c r="I130" s="79"/>
      <c r="O130" s="79"/>
      <c r="U130" s="84"/>
    </row>
    <row r="131" spans="4:21" ht="15" x14ac:dyDescent="0.25">
      <c r="D131" s="77"/>
      <c r="E131" s="78"/>
      <c r="F131" s="77"/>
      <c r="I131" s="79"/>
      <c r="O131" s="79"/>
      <c r="U131" s="84"/>
    </row>
    <row r="132" spans="4:21" ht="15" x14ac:dyDescent="0.25">
      <c r="D132" s="77"/>
      <c r="E132" s="78"/>
      <c r="F132" s="77"/>
      <c r="I132" s="79"/>
      <c r="O132" s="79"/>
      <c r="U132" s="84"/>
    </row>
    <row r="133" spans="4:21" ht="15" x14ac:dyDescent="0.25">
      <c r="D133" s="77"/>
      <c r="E133" s="78"/>
      <c r="F133" s="77"/>
      <c r="I133" s="79"/>
      <c r="O133" s="79"/>
      <c r="U133" s="84"/>
    </row>
    <row r="134" spans="4:21" ht="15" x14ac:dyDescent="0.25">
      <c r="D134" s="77"/>
      <c r="E134" s="78"/>
      <c r="F134" s="77"/>
      <c r="I134" s="79"/>
      <c r="O134" s="79"/>
      <c r="U134" s="84"/>
    </row>
    <row r="135" spans="4:21" ht="15" x14ac:dyDescent="0.25">
      <c r="D135" s="77"/>
      <c r="E135" s="78"/>
      <c r="F135" s="77"/>
      <c r="I135" s="79"/>
      <c r="O135" s="79"/>
      <c r="U135" s="84"/>
    </row>
    <row r="136" spans="4:21" ht="15" x14ac:dyDescent="0.25">
      <c r="D136" s="77"/>
      <c r="E136" s="78"/>
      <c r="F136" s="77"/>
      <c r="I136" s="79"/>
      <c r="O136" s="79"/>
      <c r="U136" s="84"/>
    </row>
    <row r="137" spans="4:21" ht="15" x14ac:dyDescent="0.25">
      <c r="D137" s="77"/>
      <c r="E137" s="78"/>
      <c r="F137" s="77"/>
      <c r="I137" s="79"/>
      <c r="O137" s="79"/>
      <c r="U137" s="84"/>
    </row>
    <row r="138" spans="4:21" ht="15" x14ac:dyDescent="0.25">
      <c r="D138" s="77"/>
      <c r="E138" s="78"/>
      <c r="F138" s="77"/>
      <c r="I138" s="79"/>
      <c r="O138" s="79"/>
      <c r="U138" s="84"/>
    </row>
    <row r="139" spans="4:21" ht="15" x14ac:dyDescent="0.25">
      <c r="D139" s="77"/>
      <c r="E139" s="78"/>
      <c r="F139" s="77"/>
      <c r="I139" s="79"/>
      <c r="O139" s="79"/>
      <c r="U139" s="84"/>
    </row>
    <row r="140" spans="4:21" ht="15" x14ac:dyDescent="0.25">
      <c r="D140" s="77"/>
      <c r="E140" s="78"/>
      <c r="F140" s="77"/>
      <c r="I140" s="79"/>
      <c r="O140" s="79"/>
      <c r="U140" s="84"/>
    </row>
    <row r="141" spans="4:21" ht="15" x14ac:dyDescent="0.25">
      <c r="D141" s="77"/>
      <c r="E141" s="78"/>
      <c r="F141" s="77"/>
      <c r="I141" s="79"/>
      <c r="O141" s="79"/>
      <c r="U141" s="84"/>
    </row>
    <row r="142" spans="4:21" ht="15" x14ac:dyDescent="0.25">
      <c r="D142" s="77"/>
      <c r="E142" s="78"/>
      <c r="F142" s="77"/>
      <c r="I142" s="79"/>
      <c r="O142" s="79"/>
      <c r="U142" s="84"/>
    </row>
    <row r="143" spans="4:21" ht="15" x14ac:dyDescent="0.25">
      <c r="D143" s="77"/>
      <c r="E143" s="78"/>
      <c r="F143" s="77"/>
      <c r="I143" s="79"/>
      <c r="O143" s="79"/>
      <c r="U143" s="84"/>
    </row>
    <row r="144" spans="4:21" ht="15" x14ac:dyDescent="0.25">
      <c r="D144" s="77"/>
      <c r="E144" s="78"/>
      <c r="F144" s="77"/>
      <c r="I144" s="79"/>
      <c r="O144" s="79"/>
      <c r="U144" s="84"/>
    </row>
    <row r="145" spans="4:21" ht="15" x14ac:dyDescent="0.25">
      <c r="D145" s="77"/>
      <c r="E145" s="78"/>
      <c r="F145" s="77"/>
      <c r="I145" s="79"/>
      <c r="O145" s="79"/>
      <c r="U145" s="84"/>
    </row>
    <row r="146" spans="4:21" ht="15" x14ac:dyDescent="0.25">
      <c r="D146" s="77"/>
      <c r="E146" s="78"/>
      <c r="F146" s="77"/>
      <c r="I146" s="79"/>
      <c r="O146" s="79"/>
      <c r="U146" s="84"/>
    </row>
    <row r="147" spans="4:21" ht="15" x14ac:dyDescent="0.25">
      <c r="D147" s="77"/>
      <c r="E147" s="78"/>
      <c r="F147" s="77"/>
      <c r="I147" s="79"/>
      <c r="O147" s="79"/>
      <c r="U147" s="84"/>
    </row>
    <row r="148" spans="4:21" ht="15" x14ac:dyDescent="0.25">
      <c r="D148" s="77"/>
      <c r="E148" s="78"/>
      <c r="F148" s="77"/>
      <c r="I148" s="79"/>
      <c r="O148" s="79"/>
      <c r="U148" s="84"/>
    </row>
    <row r="149" spans="4:21" ht="15" x14ac:dyDescent="0.25">
      <c r="D149" s="77"/>
      <c r="E149" s="78"/>
      <c r="F149" s="77"/>
      <c r="I149" s="79"/>
      <c r="O149" s="79"/>
      <c r="U149" s="84"/>
    </row>
    <row r="150" spans="4:21" ht="15" x14ac:dyDescent="0.25">
      <c r="D150" s="77"/>
      <c r="E150" s="78"/>
      <c r="F150" s="77"/>
      <c r="I150" s="79"/>
      <c r="O150" s="79"/>
      <c r="U150" s="84"/>
    </row>
    <row r="151" spans="4:21" ht="15" x14ac:dyDescent="0.25">
      <c r="D151" s="77"/>
      <c r="E151" s="78"/>
      <c r="F151" s="77"/>
      <c r="I151" s="79"/>
      <c r="O151" s="79"/>
      <c r="U151" s="84"/>
    </row>
    <row r="152" spans="4:21" ht="15" x14ac:dyDescent="0.25">
      <c r="D152" s="77"/>
      <c r="E152" s="78"/>
      <c r="F152" s="77"/>
      <c r="I152" s="79"/>
      <c r="O152" s="79"/>
      <c r="U152" s="84"/>
    </row>
    <row r="153" spans="4:21" ht="15" x14ac:dyDescent="0.25">
      <c r="D153" s="77"/>
      <c r="E153" s="78"/>
      <c r="F153" s="77"/>
      <c r="I153" s="79"/>
      <c r="O153" s="79"/>
      <c r="U153" s="84"/>
    </row>
    <row r="154" spans="4:21" ht="15" x14ac:dyDescent="0.25">
      <c r="D154" s="77"/>
      <c r="E154" s="78"/>
      <c r="F154" s="77"/>
      <c r="I154" s="79"/>
      <c r="O154" s="79"/>
      <c r="U154" s="84"/>
    </row>
    <row r="155" spans="4:21" ht="15" x14ac:dyDescent="0.25">
      <c r="D155" s="77"/>
      <c r="E155" s="78"/>
      <c r="F155" s="77"/>
      <c r="I155" s="79"/>
      <c r="O155" s="79"/>
      <c r="U155" s="84"/>
    </row>
    <row r="156" spans="4:21" ht="15" x14ac:dyDescent="0.25">
      <c r="D156" s="77"/>
      <c r="E156" s="78"/>
      <c r="F156" s="77"/>
      <c r="I156" s="79"/>
      <c r="O156" s="79"/>
      <c r="U156" s="84"/>
    </row>
    <row r="157" spans="4:21" ht="15" x14ac:dyDescent="0.25">
      <c r="D157" s="77"/>
      <c r="E157" s="78"/>
      <c r="F157" s="77"/>
      <c r="I157" s="79"/>
      <c r="O157" s="79"/>
      <c r="U157" s="84"/>
    </row>
    <row r="158" spans="4:21" ht="15" x14ac:dyDescent="0.25">
      <c r="D158" s="77"/>
      <c r="E158" s="78"/>
      <c r="F158" s="77"/>
      <c r="I158" s="79"/>
      <c r="O158" s="79"/>
      <c r="U158" s="84"/>
    </row>
    <row r="159" spans="4:21" ht="15" x14ac:dyDescent="0.25">
      <c r="D159" s="77"/>
      <c r="E159" s="78"/>
      <c r="F159" s="77"/>
      <c r="I159" s="79"/>
      <c r="O159" s="79"/>
      <c r="U159" s="84"/>
    </row>
    <row r="160" spans="4:21" ht="15" x14ac:dyDescent="0.25">
      <c r="D160" s="77"/>
      <c r="E160" s="78"/>
      <c r="F160" s="77"/>
      <c r="I160" s="79"/>
      <c r="O160" s="79"/>
      <c r="U160" s="84"/>
    </row>
    <row r="161" spans="4:21" ht="15" x14ac:dyDescent="0.25">
      <c r="D161" s="77"/>
      <c r="E161" s="78"/>
      <c r="F161" s="77"/>
      <c r="I161" s="79"/>
      <c r="O161" s="79"/>
      <c r="U161" s="84"/>
    </row>
    <row r="162" spans="4:21" ht="15" x14ac:dyDescent="0.25">
      <c r="D162" s="77"/>
      <c r="E162" s="78"/>
      <c r="F162" s="77"/>
      <c r="I162" s="79"/>
      <c r="O162" s="79"/>
      <c r="U162" s="84"/>
    </row>
    <row r="163" spans="4:21" ht="15" x14ac:dyDescent="0.25">
      <c r="D163" s="77"/>
      <c r="E163" s="78"/>
      <c r="F163" s="77"/>
      <c r="I163" s="79"/>
      <c r="O163" s="79"/>
      <c r="U163" s="84"/>
    </row>
    <row r="164" spans="4:21" ht="15" x14ac:dyDescent="0.25">
      <c r="D164" s="77"/>
      <c r="E164" s="78"/>
      <c r="F164" s="77"/>
      <c r="I164" s="79"/>
      <c r="O164" s="79"/>
      <c r="U164" s="84"/>
    </row>
    <row r="165" spans="4:21" ht="15" x14ac:dyDescent="0.25">
      <c r="D165" s="77"/>
      <c r="E165" s="78"/>
      <c r="F165" s="77"/>
      <c r="I165" s="79"/>
      <c r="O165" s="79"/>
      <c r="U165" s="84"/>
    </row>
    <row r="166" spans="4:21" ht="15" x14ac:dyDescent="0.25">
      <c r="D166" s="77"/>
      <c r="E166" s="78"/>
      <c r="F166" s="77"/>
      <c r="I166" s="79"/>
      <c r="O166" s="79"/>
      <c r="U166" s="84"/>
    </row>
    <row r="167" spans="4:21" ht="15" x14ac:dyDescent="0.25">
      <c r="D167" s="77"/>
      <c r="E167" s="78"/>
      <c r="F167" s="77"/>
      <c r="I167" s="79"/>
      <c r="O167" s="79"/>
      <c r="U167" s="84"/>
    </row>
    <row r="168" spans="4:21" ht="15" x14ac:dyDescent="0.25">
      <c r="D168" s="77"/>
      <c r="E168" s="78"/>
      <c r="F168" s="77"/>
      <c r="I168" s="79"/>
      <c r="O168" s="79"/>
      <c r="U168" s="84"/>
    </row>
    <row r="169" spans="4:21" ht="15" x14ac:dyDescent="0.25">
      <c r="D169" s="77"/>
      <c r="E169" s="78"/>
      <c r="F169" s="77"/>
      <c r="I169" s="79"/>
      <c r="O169" s="79"/>
      <c r="U169" s="84"/>
    </row>
    <row r="170" spans="4:21" ht="15" x14ac:dyDescent="0.25">
      <c r="D170" s="77"/>
      <c r="E170" s="78"/>
      <c r="F170" s="77"/>
      <c r="I170" s="79"/>
      <c r="O170" s="79"/>
      <c r="U170" s="84"/>
    </row>
    <row r="171" spans="4:21" ht="15" x14ac:dyDescent="0.25">
      <c r="D171" s="77"/>
      <c r="E171" s="78"/>
      <c r="F171" s="77"/>
      <c r="I171" s="79"/>
      <c r="O171" s="79"/>
      <c r="U171" s="84"/>
    </row>
    <row r="172" spans="4:21" ht="15" x14ac:dyDescent="0.25">
      <c r="D172" s="77"/>
      <c r="E172" s="78"/>
      <c r="F172" s="77"/>
      <c r="I172" s="79"/>
      <c r="O172" s="79"/>
      <c r="U172" s="84"/>
    </row>
    <row r="173" spans="4:21" ht="15" x14ac:dyDescent="0.25">
      <c r="D173" s="77"/>
      <c r="E173" s="78"/>
      <c r="F173" s="77"/>
      <c r="I173" s="79"/>
      <c r="O173" s="79"/>
      <c r="U173" s="84"/>
    </row>
    <row r="174" spans="4:21" ht="15" x14ac:dyDescent="0.25">
      <c r="D174" s="77"/>
      <c r="E174" s="78"/>
      <c r="F174" s="77"/>
      <c r="I174" s="79"/>
      <c r="O174" s="79"/>
      <c r="U174" s="84"/>
    </row>
    <row r="175" spans="4:21" ht="15" x14ac:dyDescent="0.25">
      <c r="D175" s="77"/>
      <c r="E175" s="78"/>
      <c r="F175" s="77"/>
      <c r="I175" s="79"/>
      <c r="O175" s="79"/>
      <c r="U175" s="84"/>
    </row>
    <row r="176" spans="4:21" ht="15" x14ac:dyDescent="0.25">
      <c r="D176" s="77"/>
      <c r="E176" s="78"/>
      <c r="F176" s="77"/>
      <c r="I176" s="79"/>
      <c r="O176" s="79"/>
      <c r="U176" s="84"/>
    </row>
    <row r="177" spans="4:21" ht="15" x14ac:dyDescent="0.25">
      <c r="D177" s="77"/>
      <c r="E177" s="78"/>
      <c r="F177" s="77"/>
      <c r="I177" s="79"/>
      <c r="O177" s="79"/>
      <c r="U177" s="84"/>
    </row>
    <row r="178" spans="4:21" ht="15" x14ac:dyDescent="0.25">
      <c r="D178" s="77"/>
      <c r="E178" s="78"/>
      <c r="F178" s="77"/>
      <c r="I178" s="79"/>
      <c r="O178" s="79"/>
      <c r="U178" s="84"/>
    </row>
    <row r="179" spans="4:21" ht="15" x14ac:dyDescent="0.25">
      <c r="D179" s="77"/>
      <c r="E179" s="78"/>
      <c r="F179" s="77"/>
      <c r="I179" s="79"/>
      <c r="O179" s="79"/>
      <c r="U179" s="84"/>
    </row>
    <row r="180" spans="4:21" ht="15" x14ac:dyDescent="0.25">
      <c r="D180" s="77"/>
      <c r="E180" s="78"/>
      <c r="F180" s="77"/>
      <c r="I180" s="79"/>
      <c r="O180" s="79"/>
      <c r="U180" s="84"/>
    </row>
    <row r="181" spans="4:21" ht="15" x14ac:dyDescent="0.25">
      <c r="D181" s="77"/>
      <c r="E181" s="78"/>
      <c r="F181" s="77"/>
      <c r="I181" s="79"/>
      <c r="O181" s="79"/>
      <c r="U181" s="84"/>
    </row>
    <row r="182" spans="4:21" ht="15" x14ac:dyDescent="0.25">
      <c r="D182" s="77"/>
      <c r="E182" s="78"/>
      <c r="F182" s="77"/>
      <c r="I182" s="79"/>
      <c r="O182" s="79"/>
      <c r="U182" s="84"/>
    </row>
    <row r="183" spans="4:21" ht="15" x14ac:dyDescent="0.25">
      <c r="D183" s="77"/>
      <c r="E183" s="78"/>
      <c r="F183" s="77"/>
      <c r="I183" s="79"/>
      <c r="O183" s="79"/>
      <c r="U183" s="84"/>
    </row>
    <row r="184" spans="4:21" ht="15" x14ac:dyDescent="0.25">
      <c r="D184" s="77"/>
      <c r="E184" s="78"/>
      <c r="F184" s="77"/>
      <c r="I184" s="79"/>
      <c r="O184" s="79"/>
      <c r="U184" s="84"/>
    </row>
    <row r="185" spans="4:21" ht="15" x14ac:dyDescent="0.25">
      <c r="D185" s="77"/>
      <c r="E185" s="78"/>
      <c r="F185" s="77"/>
      <c r="I185" s="79"/>
      <c r="O185" s="79"/>
      <c r="U185" s="84"/>
    </row>
    <row r="186" spans="4:21" ht="15" x14ac:dyDescent="0.25">
      <c r="D186" s="77"/>
      <c r="E186" s="78"/>
      <c r="F186" s="77"/>
      <c r="I186" s="79"/>
      <c r="O186" s="79"/>
      <c r="U186" s="84"/>
    </row>
    <row r="187" spans="4:21" ht="15" x14ac:dyDescent="0.25">
      <c r="D187" s="77"/>
      <c r="E187" s="78"/>
      <c r="F187" s="77"/>
      <c r="I187" s="79"/>
      <c r="O187" s="79"/>
      <c r="U187" s="84"/>
    </row>
    <row r="188" spans="4:21" ht="15" x14ac:dyDescent="0.25">
      <c r="D188" s="77"/>
      <c r="E188" s="78"/>
      <c r="F188" s="77"/>
      <c r="I188" s="79"/>
      <c r="O188" s="79"/>
      <c r="U188" s="84"/>
    </row>
    <row r="189" spans="4:21" ht="15" x14ac:dyDescent="0.25">
      <c r="D189" s="77"/>
      <c r="E189" s="78"/>
      <c r="F189" s="77"/>
      <c r="I189" s="79"/>
      <c r="O189" s="79"/>
      <c r="U189" s="84"/>
    </row>
    <row r="190" spans="4:21" ht="15" x14ac:dyDescent="0.25">
      <c r="D190" s="77"/>
      <c r="E190" s="78"/>
      <c r="F190" s="77"/>
      <c r="I190" s="79"/>
      <c r="O190" s="79"/>
      <c r="U190" s="84"/>
    </row>
    <row r="191" spans="4:21" ht="15" x14ac:dyDescent="0.25">
      <c r="D191" s="77"/>
      <c r="E191" s="78"/>
      <c r="F191" s="77"/>
      <c r="I191" s="79"/>
      <c r="O191" s="79"/>
      <c r="U191" s="84"/>
    </row>
    <row r="192" spans="4:21" ht="15" x14ac:dyDescent="0.25">
      <c r="D192" s="77"/>
      <c r="E192" s="78"/>
      <c r="F192" s="77"/>
      <c r="I192" s="79"/>
      <c r="O192" s="79"/>
      <c r="U192" s="84"/>
    </row>
    <row r="193" spans="4:21" ht="15" x14ac:dyDescent="0.25">
      <c r="D193" s="77"/>
      <c r="E193" s="78"/>
      <c r="F193" s="77"/>
      <c r="I193" s="79"/>
      <c r="O193" s="79"/>
      <c r="U193" s="84"/>
    </row>
    <row r="194" spans="4:21" ht="15" x14ac:dyDescent="0.25">
      <c r="D194" s="77"/>
      <c r="E194" s="78"/>
      <c r="F194" s="77"/>
      <c r="I194" s="79"/>
      <c r="O194" s="79"/>
      <c r="U194" s="84"/>
    </row>
    <row r="195" spans="4:21" ht="15" x14ac:dyDescent="0.25">
      <c r="D195" s="77"/>
      <c r="E195" s="78"/>
      <c r="F195" s="77"/>
      <c r="I195" s="79"/>
      <c r="O195" s="79"/>
      <c r="U195" s="84"/>
    </row>
    <row r="196" spans="4:21" ht="15" x14ac:dyDescent="0.25">
      <c r="D196" s="77"/>
      <c r="E196" s="78"/>
      <c r="F196" s="77"/>
      <c r="I196" s="79"/>
      <c r="O196" s="79"/>
      <c r="U196" s="84"/>
    </row>
    <row r="197" spans="4:21" ht="15" x14ac:dyDescent="0.25">
      <c r="D197" s="77"/>
      <c r="E197" s="78"/>
      <c r="F197" s="77"/>
      <c r="I197" s="79"/>
      <c r="O197" s="79"/>
      <c r="U197" s="84"/>
    </row>
    <row r="198" spans="4:21" ht="15" x14ac:dyDescent="0.25">
      <c r="D198" s="77"/>
      <c r="E198" s="78"/>
      <c r="F198" s="77"/>
      <c r="I198" s="79"/>
      <c r="O198" s="79"/>
      <c r="U198" s="84"/>
    </row>
    <row r="199" spans="4:21" ht="15" x14ac:dyDescent="0.25">
      <c r="D199" s="77"/>
      <c r="E199" s="78"/>
      <c r="F199" s="77"/>
      <c r="I199" s="79"/>
      <c r="O199" s="79"/>
      <c r="U199" s="84"/>
    </row>
    <row r="200" spans="4:21" ht="15" x14ac:dyDescent="0.25">
      <c r="D200" s="77"/>
      <c r="E200" s="78"/>
      <c r="F200" s="77"/>
      <c r="I200" s="79"/>
      <c r="O200" s="79"/>
      <c r="U200" s="84"/>
    </row>
    <row r="201" spans="4:21" ht="15" x14ac:dyDescent="0.25">
      <c r="D201" s="77"/>
      <c r="E201" s="78"/>
      <c r="F201" s="77"/>
      <c r="I201" s="79"/>
      <c r="O201" s="79"/>
      <c r="U201" s="84"/>
    </row>
    <row r="202" spans="4:21" ht="15" x14ac:dyDescent="0.25">
      <c r="D202" s="77"/>
      <c r="E202" s="78"/>
      <c r="F202" s="77"/>
      <c r="I202" s="79"/>
      <c r="O202" s="79"/>
      <c r="U202" s="84"/>
    </row>
    <row r="203" spans="4:21" ht="15" x14ac:dyDescent="0.25">
      <c r="D203" s="77"/>
      <c r="E203" s="78"/>
      <c r="F203" s="77"/>
      <c r="I203" s="79"/>
      <c r="O203" s="79"/>
      <c r="U203" s="84"/>
    </row>
    <row r="204" spans="4:21" ht="15" x14ac:dyDescent="0.25">
      <c r="D204" s="77"/>
      <c r="E204" s="78"/>
      <c r="F204" s="77"/>
      <c r="I204" s="79"/>
      <c r="O204" s="79"/>
      <c r="U204" s="84"/>
    </row>
    <row r="205" spans="4:21" ht="15" x14ac:dyDescent="0.25">
      <c r="D205" s="77"/>
      <c r="E205" s="78"/>
      <c r="F205" s="77"/>
      <c r="I205" s="79"/>
      <c r="O205" s="79"/>
      <c r="U205" s="84"/>
    </row>
    <row r="206" spans="4:21" ht="15" x14ac:dyDescent="0.25">
      <c r="D206" s="77"/>
      <c r="E206" s="78"/>
      <c r="F206" s="77"/>
      <c r="I206" s="79"/>
      <c r="O206" s="79"/>
      <c r="U206" s="84"/>
    </row>
    <row r="207" spans="4:21" ht="15" x14ac:dyDescent="0.25">
      <c r="D207" s="77"/>
      <c r="E207" s="78"/>
      <c r="F207" s="77"/>
      <c r="I207" s="79"/>
      <c r="O207" s="79"/>
      <c r="U207" s="84"/>
    </row>
    <row r="208" spans="4:21" ht="15" x14ac:dyDescent="0.25">
      <c r="D208" s="77"/>
      <c r="E208" s="78"/>
      <c r="F208" s="77"/>
      <c r="I208" s="79"/>
      <c r="O208" s="79"/>
      <c r="U208" s="84"/>
    </row>
    <row r="209" spans="4:21" ht="15" x14ac:dyDescent="0.25">
      <c r="D209" s="77"/>
      <c r="E209" s="78"/>
      <c r="F209" s="77"/>
      <c r="I209" s="79"/>
      <c r="O209" s="79"/>
      <c r="U209" s="84"/>
    </row>
    <row r="210" spans="4:21" ht="15" x14ac:dyDescent="0.25">
      <c r="D210" s="77"/>
      <c r="E210" s="78"/>
      <c r="F210" s="77"/>
      <c r="I210" s="79"/>
      <c r="O210" s="79"/>
      <c r="U210" s="84"/>
    </row>
    <row r="211" spans="4:21" ht="15" x14ac:dyDescent="0.25">
      <c r="D211" s="77"/>
      <c r="E211" s="78"/>
      <c r="F211" s="77"/>
      <c r="I211" s="79"/>
      <c r="O211" s="79"/>
      <c r="U211" s="84"/>
    </row>
    <row r="212" spans="4:21" ht="15" x14ac:dyDescent="0.25">
      <c r="D212" s="77"/>
      <c r="E212" s="78"/>
      <c r="F212" s="77"/>
      <c r="I212" s="79"/>
      <c r="O212" s="79"/>
      <c r="U212" s="84"/>
    </row>
    <row r="213" spans="4:21" ht="15" x14ac:dyDescent="0.25">
      <c r="D213" s="77"/>
      <c r="E213" s="78"/>
      <c r="F213" s="77"/>
      <c r="I213" s="79"/>
      <c r="O213" s="79"/>
      <c r="U213" s="84"/>
    </row>
    <row r="214" spans="4:21" ht="15" x14ac:dyDescent="0.25">
      <c r="D214" s="77"/>
      <c r="E214" s="78"/>
      <c r="F214" s="77"/>
      <c r="I214" s="79"/>
      <c r="O214" s="79"/>
      <c r="U214" s="84"/>
    </row>
    <row r="215" spans="4:21" ht="15" x14ac:dyDescent="0.25">
      <c r="D215" s="77"/>
      <c r="E215" s="78"/>
      <c r="F215" s="77"/>
      <c r="I215" s="79"/>
      <c r="O215" s="79"/>
      <c r="U215" s="84"/>
    </row>
    <row r="216" spans="4:21" ht="15" x14ac:dyDescent="0.25">
      <c r="D216" s="77"/>
      <c r="E216" s="78"/>
      <c r="F216" s="77"/>
      <c r="I216" s="79"/>
      <c r="O216" s="79"/>
      <c r="U216" s="84"/>
    </row>
    <row r="217" spans="4:21" ht="15" x14ac:dyDescent="0.25">
      <c r="D217" s="77"/>
      <c r="E217" s="78"/>
      <c r="F217" s="77"/>
      <c r="I217" s="79"/>
      <c r="O217" s="79"/>
      <c r="U217" s="84"/>
    </row>
    <row r="218" spans="4:21" ht="15" x14ac:dyDescent="0.25">
      <c r="D218" s="77"/>
      <c r="E218" s="78"/>
      <c r="F218" s="77"/>
      <c r="I218" s="79"/>
      <c r="O218" s="79"/>
      <c r="U218" s="84"/>
    </row>
    <row r="219" spans="4:21" ht="15" x14ac:dyDescent="0.25">
      <c r="D219" s="77"/>
      <c r="E219" s="78"/>
      <c r="F219" s="77"/>
      <c r="I219" s="79"/>
      <c r="O219" s="79"/>
      <c r="U219" s="84"/>
    </row>
    <row r="220" spans="4:21" ht="15" x14ac:dyDescent="0.25">
      <c r="D220" s="77"/>
      <c r="E220" s="78"/>
      <c r="F220" s="77"/>
      <c r="I220" s="79"/>
      <c r="O220" s="79"/>
      <c r="U220" s="84"/>
    </row>
    <row r="221" spans="4:21" ht="15" x14ac:dyDescent="0.25">
      <c r="D221" s="77"/>
      <c r="E221" s="78"/>
      <c r="F221" s="77"/>
      <c r="I221" s="79"/>
      <c r="O221" s="79"/>
      <c r="U221" s="84"/>
    </row>
    <row r="222" spans="4:21" ht="15" x14ac:dyDescent="0.25">
      <c r="D222" s="77"/>
      <c r="E222" s="78"/>
      <c r="F222" s="77"/>
      <c r="I222" s="79"/>
      <c r="O222" s="79"/>
      <c r="U222" s="84"/>
    </row>
    <row r="223" spans="4:21" ht="15" x14ac:dyDescent="0.25">
      <c r="D223" s="77"/>
      <c r="E223" s="78"/>
      <c r="F223" s="77"/>
      <c r="I223" s="79"/>
      <c r="O223" s="79"/>
      <c r="U223" s="84"/>
    </row>
    <row r="224" spans="4:21" ht="15" x14ac:dyDescent="0.25">
      <c r="D224" s="77"/>
      <c r="E224" s="78"/>
      <c r="F224" s="77"/>
      <c r="I224" s="79"/>
      <c r="O224" s="79"/>
      <c r="U224" s="84"/>
    </row>
    <row r="225" spans="4:21" ht="15" x14ac:dyDescent="0.25">
      <c r="D225" s="77"/>
      <c r="E225" s="78"/>
      <c r="F225" s="77"/>
      <c r="I225" s="79"/>
      <c r="O225" s="79"/>
      <c r="U225" s="84"/>
    </row>
    <row r="226" spans="4:21" ht="15" x14ac:dyDescent="0.25">
      <c r="D226" s="77"/>
      <c r="E226" s="78"/>
      <c r="F226" s="77"/>
      <c r="I226" s="79"/>
      <c r="O226" s="79"/>
      <c r="U226" s="84"/>
    </row>
    <row r="227" spans="4:21" ht="15" x14ac:dyDescent="0.25">
      <c r="D227" s="77"/>
      <c r="E227" s="78"/>
      <c r="F227" s="77"/>
      <c r="I227" s="79"/>
      <c r="O227" s="79"/>
      <c r="U227" s="84"/>
    </row>
    <row r="228" spans="4:21" ht="15" x14ac:dyDescent="0.25">
      <c r="D228" s="77"/>
      <c r="E228" s="78"/>
      <c r="F228" s="77"/>
      <c r="I228" s="79"/>
      <c r="O228" s="79"/>
      <c r="U228" s="84"/>
    </row>
    <row r="229" spans="4:21" ht="15" x14ac:dyDescent="0.25">
      <c r="D229" s="77"/>
      <c r="E229" s="78"/>
      <c r="F229" s="77"/>
      <c r="I229" s="79"/>
      <c r="O229" s="79"/>
      <c r="U229" s="84"/>
    </row>
    <row r="230" spans="4:21" ht="15" x14ac:dyDescent="0.25">
      <c r="D230" s="77"/>
      <c r="E230" s="78"/>
      <c r="F230" s="77"/>
      <c r="I230" s="79"/>
      <c r="O230" s="79"/>
      <c r="U230" s="84"/>
    </row>
    <row r="231" spans="4:21" ht="15" x14ac:dyDescent="0.25">
      <c r="D231" s="77"/>
      <c r="E231" s="78"/>
      <c r="F231" s="77"/>
      <c r="I231" s="79"/>
      <c r="O231" s="79"/>
      <c r="U231" s="84"/>
    </row>
    <row r="232" spans="4:21" ht="15" x14ac:dyDescent="0.25">
      <c r="D232" s="77"/>
      <c r="E232" s="78"/>
      <c r="F232" s="77"/>
      <c r="I232" s="79"/>
      <c r="O232" s="79"/>
      <c r="U232" s="84"/>
    </row>
    <row r="233" spans="4:21" ht="15" x14ac:dyDescent="0.25">
      <c r="D233" s="77"/>
      <c r="E233" s="78"/>
      <c r="F233" s="77"/>
      <c r="I233" s="79"/>
      <c r="O233" s="79"/>
      <c r="U233" s="84"/>
    </row>
    <row r="234" spans="4:21" ht="15" x14ac:dyDescent="0.25">
      <c r="D234" s="77"/>
      <c r="E234" s="78"/>
      <c r="F234" s="77"/>
      <c r="I234" s="79"/>
      <c r="O234" s="79"/>
      <c r="U234" s="84"/>
    </row>
    <row r="235" spans="4:21" ht="15" x14ac:dyDescent="0.25">
      <c r="D235" s="77"/>
      <c r="E235" s="78"/>
      <c r="F235" s="77"/>
      <c r="I235" s="79"/>
      <c r="O235" s="79"/>
      <c r="U235" s="84"/>
    </row>
    <row r="236" spans="4:21" ht="15" x14ac:dyDescent="0.25">
      <c r="D236" s="77"/>
      <c r="E236" s="78"/>
      <c r="F236" s="77"/>
      <c r="I236" s="79"/>
      <c r="O236" s="79"/>
      <c r="U236" s="84"/>
    </row>
    <row r="237" spans="4:21" ht="15" x14ac:dyDescent="0.25">
      <c r="D237" s="77"/>
      <c r="E237" s="78"/>
      <c r="F237" s="77"/>
      <c r="I237" s="79"/>
      <c r="O237" s="79"/>
      <c r="U237" s="84"/>
    </row>
    <row r="238" spans="4:21" ht="15" x14ac:dyDescent="0.25">
      <c r="D238" s="77"/>
      <c r="E238" s="78"/>
      <c r="F238" s="77"/>
      <c r="I238" s="79"/>
      <c r="O238" s="79"/>
      <c r="U238" s="84"/>
    </row>
    <row r="239" spans="4:21" ht="15" x14ac:dyDescent="0.25">
      <c r="D239" s="77"/>
      <c r="E239" s="78"/>
      <c r="F239" s="77"/>
      <c r="I239" s="79"/>
      <c r="O239" s="79"/>
      <c r="U239" s="84"/>
    </row>
    <row r="240" spans="4:21" ht="15" x14ac:dyDescent="0.25">
      <c r="D240" s="77"/>
      <c r="E240" s="78"/>
      <c r="F240" s="77"/>
      <c r="I240" s="79"/>
      <c r="O240" s="79"/>
      <c r="U240" s="84"/>
    </row>
    <row r="241" spans="4:21" ht="15" x14ac:dyDescent="0.25">
      <c r="D241" s="77"/>
      <c r="E241" s="78"/>
      <c r="F241" s="77"/>
      <c r="I241" s="79"/>
      <c r="O241" s="79"/>
      <c r="U241" s="84"/>
    </row>
    <row r="242" spans="4:21" ht="15" x14ac:dyDescent="0.25">
      <c r="D242" s="77"/>
      <c r="E242" s="78"/>
      <c r="F242" s="77"/>
      <c r="I242" s="79"/>
      <c r="O242" s="79"/>
      <c r="U242" s="84"/>
    </row>
    <row r="243" spans="4:21" ht="15" x14ac:dyDescent="0.25">
      <c r="D243" s="77"/>
      <c r="E243" s="78"/>
      <c r="F243" s="77"/>
      <c r="I243" s="79"/>
      <c r="O243" s="79"/>
      <c r="U243" s="84"/>
    </row>
    <row r="244" spans="4:21" ht="15" x14ac:dyDescent="0.25">
      <c r="D244" s="77"/>
      <c r="E244" s="78"/>
      <c r="F244" s="77"/>
      <c r="I244" s="79"/>
      <c r="O244" s="79"/>
      <c r="U244" s="84"/>
    </row>
    <row r="245" spans="4:21" ht="15" x14ac:dyDescent="0.25">
      <c r="D245" s="77"/>
      <c r="E245" s="78"/>
      <c r="F245" s="77"/>
      <c r="I245" s="79"/>
      <c r="O245" s="79"/>
      <c r="U245" s="84"/>
    </row>
    <row r="246" spans="4:21" ht="15" x14ac:dyDescent="0.25">
      <c r="D246" s="77"/>
      <c r="E246" s="78"/>
      <c r="F246" s="77"/>
      <c r="I246" s="79"/>
      <c r="O246" s="79"/>
      <c r="U246" s="84"/>
    </row>
    <row r="247" spans="4:21" ht="15" x14ac:dyDescent="0.25">
      <c r="D247" s="77"/>
      <c r="E247" s="78"/>
      <c r="F247" s="77"/>
      <c r="I247" s="79"/>
      <c r="O247" s="79"/>
      <c r="U247" s="84"/>
    </row>
    <row r="248" spans="4:21" ht="15" x14ac:dyDescent="0.25">
      <c r="D248" s="77"/>
      <c r="E248" s="78"/>
      <c r="F248" s="77"/>
      <c r="I248" s="79"/>
      <c r="O248" s="79"/>
      <c r="U248" s="84"/>
    </row>
    <row r="249" spans="4:21" ht="15" x14ac:dyDescent="0.25">
      <c r="D249" s="77"/>
      <c r="E249" s="78"/>
      <c r="F249" s="77"/>
      <c r="I249" s="79"/>
      <c r="O249" s="79"/>
      <c r="U249" s="84"/>
    </row>
    <row r="250" spans="4:21" ht="15" x14ac:dyDescent="0.25">
      <c r="D250" s="77"/>
      <c r="E250" s="78"/>
      <c r="F250" s="77"/>
      <c r="I250" s="79"/>
      <c r="O250" s="79"/>
      <c r="U250" s="84"/>
    </row>
    <row r="251" spans="4:21" ht="15" x14ac:dyDescent="0.25">
      <c r="D251" s="77"/>
      <c r="E251" s="78"/>
      <c r="F251" s="77"/>
      <c r="I251" s="79"/>
      <c r="O251" s="79"/>
      <c r="U251" s="84"/>
    </row>
    <row r="252" spans="4:21" ht="15" x14ac:dyDescent="0.25">
      <c r="D252" s="77"/>
      <c r="E252" s="78"/>
      <c r="F252" s="77"/>
      <c r="I252" s="79"/>
      <c r="O252" s="79"/>
      <c r="U252" s="84"/>
    </row>
    <row r="253" spans="4:21" ht="15" x14ac:dyDescent="0.25">
      <c r="D253" s="77"/>
      <c r="E253" s="78"/>
      <c r="F253" s="77"/>
      <c r="I253" s="79"/>
      <c r="O253" s="79"/>
      <c r="U253" s="84"/>
    </row>
    <row r="254" spans="4:21" ht="15" x14ac:dyDescent="0.25">
      <c r="D254" s="77"/>
      <c r="E254" s="78"/>
      <c r="F254" s="77"/>
      <c r="I254" s="79"/>
      <c r="O254" s="79"/>
      <c r="U254" s="84"/>
    </row>
    <row r="255" spans="4:21" ht="15" x14ac:dyDescent="0.25">
      <c r="D255" s="77"/>
      <c r="E255" s="78"/>
      <c r="F255" s="77"/>
      <c r="I255" s="79"/>
      <c r="O255" s="79"/>
      <c r="U255" s="84"/>
    </row>
    <row r="256" spans="4:21" ht="15" x14ac:dyDescent="0.25">
      <c r="D256" s="77"/>
      <c r="E256" s="78"/>
      <c r="F256" s="77"/>
      <c r="I256" s="79"/>
      <c r="O256" s="79"/>
      <c r="U256" s="84"/>
    </row>
    <row r="257" spans="4:21" ht="15" x14ac:dyDescent="0.25">
      <c r="D257" s="77"/>
      <c r="E257" s="78"/>
      <c r="F257" s="77"/>
      <c r="I257" s="79"/>
      <c r="O257" s="79"/>
      <c r="U257" s="84"/>
    </row>
    <row r="258" spans="4:21" ht="15" x14ac:dyDescent="0.25">
      <c r="D258" s="77"/>
      <c r="E258" s="78"/>
      <c r="F258" s="77"/>
      <c r="I258" s="79"/>
      <c r="O258" s="79"/>
      <c r="U258" s="84"/>
    </row>
    <row r="259" spans="4:21" ht="15" x14ac:dyDescent="0.25">
      <c r="D259" s="77"/>
      <c r="E259" s="78"/>
      <c r="F259" s="77"/>
      <c r="I259" s="79"/>
      <c r="O259" s="79"/>
      <c r="U259" s="84"/>
    </row>
    <row r="260" spans="4:21" ht="15" x14ac:dyDescent="0.25">
      <c r="D260" s="77"/>
      <c r="E260" s="78"/>
      <c r="F260" s="77"/>
      <c r="I260" s="79"/>
      <c r="O260" s="79"/>
      <c r="U260" s="84"/>
    </row>
    <row r="261" spans="4:21" ht="15" x14ac:dyDescent="0.25">
      <c r="D261" s="77"/>
      <c r="E261" s="78"/>
      <c r="F261" s="77"/>
      <c r="I261" s="79"/>
      <c r="O261" s="79"/>
      <c r="U261" s="84"/>
    </row>
    <row r="262" spans="4:21" ht="15" x14ac:dyDescent="0.25">
      <c r="D262" s="77"/>
      <c r="E262" s="78"/>
      <c r="F262" s="77"/>
      <c r="I262" s="79"/>
      <c r="O262" s="79"/>
      <c r="U262" s="84"/>
    </row>
    <row r="263" spans="4:21" ht="15" x14ac:dyDescent="0.25">
      <c r="D263" s="77"/>
      <c r="E263" s="78"/>
      <c r="F263" s="77"/>
      <c r="I263" s="79"/>
      <c r="O263" s="79"/>
      <c r="U263" s="84"/>
    </row>
    <row r="264" spans="4:21" ht="15" x14ac:dyDescent="0.25">
      <c r="D264" s="77"/>
      <c r="E264" s="78"/>
      <c r="F264" s="77"/>
      <c r="I264" s="79"/>
      <c r="O264" s="79"/>
      <c r="U264" s="84"/>
    </row>
    <row r="265" spans="4:21" ht="15" x14ac:dyDescent="0.25">
      <c r="D265" s="77"/>
      <c r="E265" s="78"/>
      <c r="F265" s="77"/>
      <c r="I265" s="79"/>
      <c r="O265" s="79"/>
      <c r="U265" s="84"/>
    </row>
    <row r="266" spans="4:21" ht="15" x14ac:dyDescent="0.25">
      <c r="D266" s="77"/>
      <c r="E266" s="78"/>
      <c r="F266" s="77"/>
      <c r="I266" s="79"/>
      <c r="O266" s="79"/>
      <c r="U266" s="84"/>
    </row>
    <row r="267" spans="4:21" ht="15" x14ac:dyDescent="0.25">
      <c r="D267" s="77"/>
      <c r="E267" s="78"/>
      <c r="F267" s="77"/>
      <c r="I267" s="79"/>
      <c r="O267" s="79"/>
      <c r="U267" s="84"/>
    </row>
    <row r="268" spans="4:21" ht="15" x14ac:dyDescent="0.25">
      <c r="D268" s="77"/>
      <c r="E268" s="78"/>
      <c r="F268" s="77"/>
      <c r="I268" s="79"/>
      <c r="O268" s="79"/>
      <c r="U268" s="84"/>
    </row>
    <row r="269" spans="4:21" ht="15" x14ac:dyDescent="0.25">
      <c r="D269" s="77"/>
      <c r="E269" s="78"/>
      <c r="F269" s="77"/>
      <c r="I269" s="79"/>
      <c r="O269" s="79"/>
      <c r="U269" s="84"/>
    </row>
    <row r="270" spans="4:21" ht="15" x14ac:dyDescent="0.25">
      <c r="D270" s="77"/>
      <c r="E270" s="78"/>
      <c r="F270" s="77"/>
      <c r="I270" s="79"/>
      <c r="O270" s="79"/>
      <c r="U270" s="84"/>
    </row>
    <row r="271" spans="4:21" ht="15" x14ac:dyDescent="0.25">
      <c r="D271" s="77"/>
      <c r="E271" s="78"/>
      <c r="F271" s="77"/>
      <c r="I271" s="79"/>
      <c r="O271" s="79"/>
      <c r="U271" s="84"/>
    </row>
    <row r="272" spans="4:21" ht="15" x14ac:dyDescent="0.25">
      <c r="D272" s="77"/>
      <c r="E272" s="78"/>
      <c r="F272" s="77"/>
      <c r="I272" s="79"/>
      <c r="O272" s="79"/>
      <c r="U272" s="84"/>
    </row>
    <row r="273" spans="4:21" ht="15" x14ac:dyDescent="0.25">
      <c r="D273" s="77"/>
      <c r="E273" s="78"/>
      <c r="F273" s="77"/>
      <c r="I273" s="79"/>
      <c r="O273" s="79"/>
      <c r="U273" s="84"/>
    </row>
    <row r="274" spans="4:21" ht="15" x14ac:dyDescent="0.25">
      <c r="D274" s="77"/>
      <c r="E274" s="78"/>
      <c r="F274" s="77"/>
      <c r="I274" s="79"/>
      <c r="O274" s="79"/>
      <c r="U274" s="84"/>
    </row>
    <row r="275" spans="4:21" ht="15" x14ac:dyDescent="0.25">
      <c r="D275" s="77"/>
      <c r="E275" s="78"/>
      <c r="F275" s="77"/>
      <c r="I275" s="79"/>
      <c r="O275" s="79"/>
      <c r="U275" s="84"/>
    </row>
    <row r="276" spans="4:21" ht="15" x14ac:dyDescent="0.25">
      <c r="D276" s="77"/>
      <c r="E276" s="78"/>
      <c r="F276" s="77"/>
      <c r="I276" s="79"/>
      <c r="O276" s="79"/>
      <c r="U276" s="84"/>
    </row>
    <row r="277" spans="4:21" ht="15" x14ac:dyDescent="0.25">
      <c r="D277" s="77"/>
      <c r="E277" s="78"/>
      <c r="F277" s="77"/>
      <c r="I277" s="79"/>
      <c r="O277" s="79"/>
      <c r="U277" s="84"/>
    </row>
    <row r="278" spans="4:21" ht="15" x14ac:dyDescent="0.25">
      <c r="D278" s="77"/>
      <c r="E278" s="78"/>
      <c r="F278" s="77"/>
      <c r="I278" s="79"/>
      <c r="O278" s="79"/>
      <c r="U278" s="84"/>
    </row>
    <row r="279" spans="4:21" ht="15" x14ac:dyDescent="0.25">
      <c r="D279" s="77"/>
      <c r="E279" s="78"/>
      <c r="F279" s="77"/>
      <c r="I279" s="79"/>
      <c r="O279" s="79"/>
      <c r="U279" s="84"/>
    </row>
    <row r="280" spans="4:21" ht="15" x14ac:dyDescent="0.25">
      <c r="D280" s="77"/>
      <c r="E280" s="78"/>
      <c r="F280" s="77"/>
      <c r="I280" s="79"/>
      <c r="O280" s="79"/>
      <c r="U280" s="84"/>
    </row>
    <row r="281" spans="4:21" ht="15" x14ac:dyDescent="0.25">
      <c r="D281" s="77"/>
      <c r="E281" s="78"/>
      <c r="F281" s="77"/>
      <c r="I281" s="79"/>
      <c r="O281" s="79"/>
      <c r="U281" s="84"/>
    </row>
    <row r="282" spans="4:21" ht="15" x14ac:dyDescent="0.25">
      <c r="D282" s="77"/>
      <c r="E282" s="78"/>
      <c r="F282" s="77"/>
      <c r="I282" s="79"/>
      <c r="O282" s="79"/>
      <c r="U282" s="84"/>
    </row>
    <row r="283" spans="4:21" ht="15" x14ac:dyDescent="0.25">
      <c r="D283" s="77"/>
      <c r="E283" s="78"/>
      <c r="F283" s="77"/>
      <c r="I283" s="79"/>
      <c r="O283" s="79"/>
      <c r="U283" s="84"/>
    </row>
    <row r="284" spans="4:21" ht="15" x14ac:dyDescent="0.25">
      <c r="D284" s="77"/>
      <c r="E284" s="78"/>
      <c r="F284" s="77"/>
      <c r="I284" s="79"/>
      <c r="O284" s="79"/>
      <c r="U284" s="84"/>
    </row>
    <row r="285" spans="4:21" ht="15" x14ac:dyDescent="0.25">
      <c r="D285" s="77"/>
      <c r="E285" s="78"/>
      <c r="F285" s="77"/>
      <c r="I285" s="79"/>
      <c r="O285" s="79"/>
      <c r="U285" s="84"/>
    </row>
    <row r="286" spans="4:21" ht="15" x14ac:dyDescent="0.25">
      <c r="D286" s="77"/>
      <c r="E286" s="78"/>
      <c r="F286" s="77"/>
      <c r="I286" s="79"/>
      <c r="O286" s="79"/>
      <c r="U286" s="84"/>
    </row>
    <row r="287" spans="4:21" ht="15" x14ac:dyDescent="0.25">
      <c r="D287" s="77"/>
      <c r="E287" s="78"/>
      <c r="F287" s="77"/>
      <c r="I287" s="79"/>
      <c r="O287" s="79"/>
      <c r="U287" s="84"/>
    </row>
    <row r="288" spans="4:21" ht="15" x14ac:dyDescent="0.25">
      <c r="D288" s="77"/>
      <c r="E288" s="78"/>
      <c r="F288" s="77"/>
      <c r="I288" s="79"/>
      <c r="O288" s="79"/>
      <c r="U288" s="84"/>
    </row>
    <row r="289" spans="4:21" ht="15" x14ac:dyDescent="0.25">
      <c r="D289" s="77"/>
      <c r="E289" s="78"/>
      <c r="F289" s="77"/>
      <c r="I289" s="79"/>
      <c r="O289" s="79"/>
      <c r="U289" s="84"/>
    </row>
    <row r="290" spans="4:21" ht="15" x14ac:dyDescent="0.25">
      <c r="D290" s="77"/>
      <c r="E290" s="78"/>
      <c r="F290" s="77"/>
      <c r="I290" s="79"/>
      <c r="O290" s="79"/>
      <c r="U290" s="84"/>
    </row>
    <row r="291" spans="4:21" ht="15" x14ac:dyDescent="0.25">
      <c r="D291" s="77"/>
      <c r="E291" s="78"/>
      <c r="F291" s="77"/>
      <c r="I291" s="79"/>
      <c r="O291" s="79"/>
      <c r="U291" s="84"/>
    </row>
    <row r="292" spans="4:21" ht="15" x14ac:dyDescent="0.25">
      <c r="D292" s="77"/>
      <c r="E292" s="78"/>
      <c r="F292" s="77"/>
      <c r="I292" s="79"/>
      <c r="O292" s="79"/>
      <c r="U292" s="84"/>
    </row>
    <row r="293" spans="4:21" ht="15" x14ac:dyDescent="0.25">
      <c r="D293" s="77"/>
      <c r="E293" s="78"/>
      <c r="F293" s="77"/>
      <c r="I293" s="79"/>
      <c r="O293" s="79"/>
      <c r="U293" s="84"/>
    </row>
    <row r="294" spans="4:21" ht="15" x14ac:dyDescent="0.25">
      <c r="D294" s="77"/>
      <c r="E294" s="78"/>
      <c r="F294" s="77"/>
      <c r="I294" s="79"/>
      <c r="O294" s="79"/>
      <c r="U294" s="84"/>
    </row>
    <row r="295" spans="4:21" ht="15" x14ac:dyDescent="0.25">
      <c r="D295" s="77"/>
      <c r="E295" s="78"/>
      <c r="F295" s="77"/>
      <c r="I295" s="79"/>
      <c r="O295" s="79"/>
      <c r="U295" s="84"/>
    </row>
    <row r="296" spans="4:21" ht="15" x14ac:dyDescent="0.25">
      <c r="D296" s="77"/>
      <c r="E296" s="78"/>
      <c r="F296" s="77"/>
      <c r="I296" s="79"/>
      <c r="O296" s="79"/>
      <c r="U296" s="84"/>
    </row>
    <row r="297" spans="4:21" ht="15" x14ac:dyDescent="0.25">
      <c r="D297" s="77"/>
      <c r="E297" s="78"/>
      <c r="F297" s="77"/>
      <c r="I297" s="79"/>
      <c r="O297" s="79"/>
      <c r="U297" s="84"/>
    </row>
    <row r="298" spans="4:21" ht="15" x14ac:dyDescent="0.25">
      <c r="D298" s="77"/>
      <c r="E298" s="78"/>
      <c r="F298" s="77"/>
      <c r="I298" s="79"/>
      <c r="O298" s="79"/>
      <c r="U298" s="84"/>
    </row>
    <row r="299" spans="4:21" ht="15" x14ac:dyDescent="0.25">
      <c r="D299" s="77"/>
      <c r="E299" s="78"/>
      <c r="F299" s="77"/>
      <c r="I299" s="79"/>
      <c r="O299" s="79"/>
      <c r="U299" s="84"/>
    </row>
    <row r="300" spans="4:21" ht="15" x14ac:dyDescent="0.25">
      <c r="D300" s="77"/>
      <c r="E300" s="78"/>
      <c r="F300" s="77"/>
      <c r="I300" s="79"/>
      <c r="O300" s="79"/>
      <c r="U300" s="84"/>
    </row>
    <row r="301" spans="4:21" ht="15" x14ac:dyDescent="0.25">
      <c r="D301" s="77"/>
      <c r="E301" s="78"/>
      <c r="F301" s="77"/>
      <c r="I301" s="79"/>
      <c r="O301" s="79"/>
      <c r="U301" s="84"/>
    </row>
    <row r="302" spans="4:21" ht="15" x14ac:dyDescent="0.25">
      <c r="D302" s="77"/>
      <c r="E302" s="78"/>
      <c r="F302" s="77"/>
      <c r="I302" s="79"/>
      <c r="O302" s="79"/>
      <c r="U302" s="84"/>
    </row>
    <row r="303" spans="4:21" ht="15" x14ac:dyDescent="0.25">
      <c r="D303" s="77"/>
      <c r="E303" s="78"/>
      <c r="F303" s="77"/>
      <c r="I303" s="79"/>
      <c r="O303" s="79"/>
      <c r="U303" s="84"/>
    </row>
    <row r="304" spans="4:21" ht="15" x14ac:dyDescent="0.25">
      <c r="D304" s="77"/>
      <c r="E304" s="78"/>
      <c r="F304" s="77"/>
      <c r="I304" s="79"/>
      <c r="O304" s="79"/>
      <c r="U304" s="84"/>
    </row>
    <row r="305" spans="4:21" ht="15" x14ac:dyDescent="0.25">
      <c r="D305" s="77"/>
      <c r="E305" s="78"/>
      <c r="F305" s="77"/>
      <c r="I305" s="79"/>
      <c r="O305" s="79"/>
      <c r="U305" s="84"/>
    </row>
    <row r="306" spans="4:21" ht="15" x14ac:dyDescent="0.25">
      <c r="D306" s="77"/>
      <c r="E306" s="78"/>
      <c r="F306" s="77"/>
      <c r="I306" s="79"/>
      <c r="O306" s="79"/>
      <c r="U306" s="84"/>
    </row>
    <row r="307" spans="4:21" ht="15" x14ac:dyDescent="0.25">
      <c r="D307" s="77"/>
      <c r="E307" s="78"/>
      <c r="F307" s="77"/>
      <c r="I307" s="79"/>
      <c r="O307" s="79"/>
      <c r="U307" s="84"/>
    </row>
    <row r="308" spans="4:21" ht="15" x14ac:dyDescent="0.25">
      <c r="D308" s="77"/>
      <c r="E308" s="78"/>
      <c r="F308" s="77"/>
      <c r="I308" s="79"/>
      <c r="O308" s="79"/>
      <c r="U308" s="84"/>
    </row>
    <row r="309" spans="4:21" ht="15" x14ac:dyDescent="0.25">
      <c r="D309" s="77"/>
      <c r="E309" s="78"/>
      <c r="F309" s="77"/>
      <c r="I309" s="79"/>
      <c r="O309" s="79"/>
      <c r="U309" s="84"/>
    </row>
    <row r="310" spans="4:21" ht="15" x14ac:dyDescent="0.25">
      <c r="D310" s="77"/>
      <c r="E310" s="78"/>
      <c r="F310" s="77"/>
      <c r="I310" s="79"/>
      <c r="O310" s="79"/>
      <c r="U310" s="84"/>
    </row>
    <row r="311" spans="4:21" ht="15" x14ac:dyDescent="0.25">
      <c r="D311" s="77"/>
      <c r="E311" s="78"/>
      <c r="F311" s="77"/>
      <c r="I311" s="79"/>
      <c r="O311" s="79"/>
      <c r="U311" s="84"/>
    </row>
    <row r="312" spans="4:21" ht="15" x14ac:dyDescent="0.25">
      <c r="D312" s="77"/>
      <c r="E312" s="78"/>
      <c r="F312" s="77"/>
      <c r="I312" s="79"/>
      <c r="O312" s="79"/>
      <c r="U312" s="84"/>
    </row>
    <row r="313" spans="4:21" ht="15" x14ac:dyDescent="0.25">
      <c r="D313" s="77"/>
      <c r="E313" s="78"/>
      <c r="F313" s="77"/>
      <c r="I313" s="79"/>
      <c r="O313" s="79"/>
      <c r="U313" s="84"/>
    </row>
    <row r="314" spans="4:21" ht="15" x14ac:dyDescent="0.25">
      <c r="D314" s="77"/>
      <c r="E314" s="78"/>
      <c r="F314" s="77"/>
      <c r="I314" s="79"/>
      <c r="O314" s="79"/>
      <c r="U314" s="84"/>
    </row>
    <row r="315" spans="4:21" ht="15" x14ac:dyDescent="0.25">
      <c r="D315" s="77"/>
      <c r="E315" s="78"/>
      <c r="F315" s="77"/>
      <c r="I315" s="79"/>
      <c r="O315" s="79"/>
      <c r="U315" s="84"/>
    </row>
    <row r="316" spans="4:21" ht="15" x14ac:dyDescent="0.25">
      <c r="D316" s="77"/>
      <c r="E316" s="78"/>
      <c r="F316" s="77"/>
      <c r="I316" s="79"/>
      <c r="O316" s="79"/>
      <c r="U316" s="84"/>
    </row>
    <row r="317" spans="4:21" ht="15" x14ac:dyDescent="0.25">
      <c r="D317" s="77"/>
      <c r="E317" s="78"/>
      <c r="F317" s="77"/>
      <c r="I317" s="79"/>
      <c r="O317" s="79"/>
      <c r="U317" s="84"/>
    </row>
    <row r="318" spans="4:21" ht="15" x14ac:dyDescent="0.25">
      <c r="D318" s="77"/>
      <c r="E318" s="78"/>
      <c r="F318" s="77"/>
      <c r="I318" s="79"/>
      <c r="O318" s="79"/>
      <c r="U318" s="84"/>
    </row>
    <row r="319" spans="4:21" ht="15" x14ac:dyDescent="0.25">
      <c r="D319" s="77"/>
      <c r="E319" s="78"/>
      <c r="F319" s="77"/>
      <c r="I319" s="79"/>
      <c r="O319" s="79"/>
      <c r="U319" s="84"/>
    </row>
    <row r="320" spans="4:21" ht="15" x14ac:dyDescent="0.25">
      <c r="D320" s="77"/>
      <c r="E320" s="78"/>
      <c r="F320" s="77"/>
      <c r="I320" s="79"/>
      <c r="O320" s="79"/>
      <c r="U320" s="84"/>
    </row>
    <row r="321" spans="4:21" ht="15" x14ac:dyDescent="0.25">
      <c r="D321" s="77"/>
      <c r="E321" s="78"/>
      <c r="F321" s="77"/>
      <c r="I321" s="79"/>
      <c r="O321" s="79"/>
      <c r="U321" s="84"/>
    </row>
    <row r="322" spans="4:21" ht="15" x14ac:dyDescent="0.25">
      <c r="D322" s="77"/>
      <c r="E322" s="78"/>
      <c r="F322" s="77"/>
      <c r="I322" s="79"/>
      <c r="O322" s="79"/>
      <c r="U322" s="84"/>
    </row>
    <row r="323" spans="4:21" ht="15" x14ac:dyDescent="0.25">
      <c r="D323" s="77"/>
      <c r="E323" s="78"/>
      <c r="F323" s="77"/>
      <c r="I323" s="79"/>
      <c r="O323" s="79"/>
      <c r="U323" s="84"/>
    </row>
    <row r="324" spans="4:21" ht="15" x14ac:dyDescent="0.25">
      <c r="D324" s="77"/>
      <c r="E324" s="78"/>
      <c r="F324" s="77"/>
      <c r="I324" s="79"/>
      <c r="O324" s="79"/>
      <c r="U324" s="84"/>
    </row>
    <row r="325" spans="4:21" ht="15" x14ac:dyDescent="0.25">
      <c r="D325" s="77"/>
      <c r="E325" s="78"/>
      <c r="F325" s="77"/>
      <c r="I325" s="79"/>
      <c r="O325" s="79"/>
      <c r="U325" s="84"/>
    </row>
    <row r="326" spans="4:21" ht="15" x14ac:dyDescent="0.25">
      <c r="D326" s="77"/>
      <c r="E326" s="78"/>
      <c r="F326" s="77"/>
      <c r="I326" s="79"/>
      <c r="O326" s="79"/>
      <c r="U326" s="84"/>
    </row>
    <row r="327" spans="4:21" ht="15" x14ac:dyDescent="0.25">
      <c r="D327" s="77"/>
      <c r="E327" s="78"/>
      <c r="F327" s="77"/>
      <c r="I327" s="79"/>
      <c r="O327" s="79"/>
      <c r="U327" s="84"/>
    </row>
    <row r="328" spans="4:21" ht="15" x14ac:dyDescent="0.25">
      <c r="D328" s="77"/>
      <c r="E328" s="78"/>
      <c r="F328" s="77"/>
      <c r="I328" s="79"/>
      <c r="O328" s="79"/>
      <c r="U328" s="84"/>
    </row>
    <row r="329" spans="4:21" ht="15" x14ac:dyDescent="0.25">
      <c r="D329" s="77"/>
      <c r="E329" s="78"/>
      <c r="F329" s="77"/>
      <c r="I329" s="79"/>
      <c r="O329" s="79"/>
      <c r="U329" s="84"/>
    </row>
    <row r="330" spans="4:21" ht="15" x14ac:dyDescent="0.25">
      <c r="D330" s="77"/>
      <c r="E330" s="78"/>
      <c r="F330" s="77"/>
      <c r="I330" s="79"/>
      <c r="O330" s="79"/>
      <c r="U330" s="84"/>
    </row>
    <row r="331" spans="4:21" ht="15" x14ac:dyDescent="0.25">
      <c r="D331" s="77"/>
      <c r="E331" s="78"/>
      <c r="F331" s="77"/>
      <c r="I331" s="79"/>
      <c r="O331" s="79"/>
      <c r="U331" s="84"/>
    </row>
    <row r="332" spans="4:21" ht="15" x14ac:dyDescent="0.25">
      <c r="D332" s="77"/>
      <c r="E332" s="78"/>
      <c r="F332" s="77"/>
      <c r="I332" s="79"/>
      <c r="O332" s="79"/>
      <c r="U332" s="84"/>
    </row>
    <row r="333" spans="4:21" ht="15" x14ac:dyDescent="0.25">
      <c r="D333" s="77"/>
      <c r="E333" s="78"/>
      <c r="F333" s="77"/>
      <c r="I333" s="79"/>
      <c r="O333" s="79"/>
      <c r="U333" s="84"/>
    </row>
    <row r="334" spans="4:21" ht="15" x14ac:dyDescent="0.25">
      <c r="D334" s="77"/>
      <c r="E334" s="78"/>
      <c r="F334" s="77"/>
      <c r="I334" s="79"/>
      <c r="O334" s="79"/>
      <c r="U334" s="84"/>
    </row>
    <row r="335" spans="4:21" ht="15" x14ac:dyDescent="0.25">
      <c r="D335" s="77"/>
      <c r="E335" s="78"/>
      <c r="F335" s="77"/>
      <c r="I335" s="79"/>
      <c r="O335" s="79"/>
      <c r="U335" s="84"/>
    </row>
    <row r="336" spans="4:21" ht="15" x14ac:dyDescent="0.25">
      <c r="D336" s="77"/>
      <c r="E336" s="78"/>
      <c r="F336" s="77"/>
      <c r="I336" s="79"/>
      <c r="O336" s="79"/>
      <c r="U336" s="84"/>
    </row>
    <row r="337" spans="4:21" ht="15" x14ac:dyDescent="0.25">
      <c r="D337" s="77"/>
      <c r="E337" s="78"/>
      <c r="F337" s="77"/>
      <c r="I337" s="79"/>
      <c r="O337" s="79"/>
      <c r="U337" s="84"/>
    </row>
    <row r="338" spans="4:21" ht="15" x14ac:dyDescent="0.25">
      <c r="D338" s="77"/>
      <c r="E338" s="78"/>
      <c r="F338" s="77"/>
      <c r="I338" s="79"/>
      <c r="O338" s="79"/>
      <c r="U338" s="84"/>
    </row>
    <row r="339" spans="4:21" ht="15" x14ac:dyDescent="0.25">
      <c r="D339" s="77"/>
      <c r="E339" s="78"/>
      <c r="F339" s="77"/>
      <c r="I339" s="79"/>
      <c r="O339" s="79"/>
      <c r="U339" s="84"/>
    </row>
    <row r="340" spans="4:21" ht="15" x14ac:dyDescent="0.25">
      <c r="D340" s="77"/>
      <c r="E340" s="78"/>
      <c r="F340" s="77"/>
      <c r="I340" s="79"/>
      <c r="O340" s="79"/>
      <c r="U340" s="84"/>
    </row>
    <row r="341" spans="4:21" ht="15" x14ac:dyDescent="0.25">
      <c r="D341" s="77"/>
      <c r="E341" s="78"/>
      <c r="F341" s="77"/>
      <c r="I341" s="79"/>
      <c r="O341" s="79"/>
      <c r="U341" s="84"/>
    </row>
    <row r="342" spans="4:21" ht="15" x14ac:dyDescent="0.25">
      <c r="D342" s="77"/>
      <c r="E342" s="78"/>
      <c r="F342" s="77"/>
      <c r="I342" s="79"/>
      <c r="O342" s="79"/>
      <c r="U342" s="84"/>
    </row>
    <row r="343" spans="4:21" ht="15" x14ac:dyDescent="0.25">
      <c r="D343" s="77"/>
      <c r="E343" s="78"/>
      <c r="F343" s="77"/>
      <c r="I343" s="79"/>
      <c r="O343" s="79"/>
      <c r="U343" s="84"/>
    </row>
    <row r="344" spans="4:21" ht="15" x14ac:dyDescent="0.25">
      <c r="D344" s="77"/>
      <c r="E344" s="78"/>
      <c r="F344" s="77"/>
      <c r="I344" s="79"/>
      <c r="O344" s="79"/>
      <c r="U344" s="84"/>
    </row>
    <row r="345" spans="4:21" ht="15" x14ac:dyDescent="0.25">
      <c r="D345" s="77"/>
      <c r="E345" s="78"/>
      <c r="F345" s="77"/>
      <c r="I345" s="79"/>
      <c r="O345" s="79"/>
      <c r="U345" s="84"/>
    </row>
    <row r="346" spans="4:21" ht="15" x14ac:dyDescent="0.25">
      <c r="D346" s="77"/>
      <c r="E346" s="78"/>
      <c r="F346" s="77"/>
      <c r="I346" s="79"/>
      <c r="O346" s="79"/>
      <c r="U346" s="84"/>
    </row>
    <row r="347" spans="4:21" ht="15" x14ac:dyDescent="0.25">
      <c r="D347" s="77"/>
      <c r="E347" s="78"/>
      <c r="F347" s="77"/>
      <c r="I347" s="79"/>
      <c r="O347" s="79"/>
      <c r="U347" s="84"/>
    </row>
    <row r="348" spans="4:21" ht="15" x14ac:dyDescent="0.25">
      <c r="D348" s="77"/>
      <c r="E348" s="78"/>
      <c r="F348" s="77"/>
      <c r="I348" s="79"/>
      <c r="O348" s="79"/>
      <c r="U348" s="84"/>
    </row>
    <row r="349" spans="4:21" ht="15" x14ac:dyDescent="0.25">
      <c r="D349" s="77"/>
      <c r="E349" s="78"/>
      <c r="F349" s="77"/>
      <c r="I349" s="79"/>
      <c r="O349" s="79"/>
      <c r="U349" s="84"/>
    </row>
    <row r="350" spans="4:21" ht="15" x14ac:dyDescent="0.25">
      <c r="D350" s="77"/>
      <c r="E350" s="78"/>
      <c r="F350" s="77"/>
      <c r="I350" s="79"/>
      <c r="O350" s="79"/>
      <c r="U350" s="84"/>
    </row>
    <row r="351" spans="4:21" ht="15" x14ac:dyDescent="0.25">
      <c r="D351" s="77"/>
      <c r="E351" s="78"/>
      <c r="F351" s="77"/>
      <c r="I351" s="79"/>
      <c r="O351" s="79"/>
      <c r="U351" s="84"/>
    </row>
    <row r="352" spans="4:21" ht="15" x14ac:dyDescent="0.25">
      <c r="D352" s="77"/>
      <c r="E352" s="78"/>
      <c r="F352" s="77"/>
      <c r="I352" s="79"/>
      <c r="O352" s="79"/>
      <c r="U352" s="84"/>
    </row>
    <row r="353" spans="4:21" ht="15" x14ac:dyDescent="0.25">
      <c r="D353" s="77"/>
      <c r="E353" s="78"/>
      <c r="F353" s="77"/>
      <c r="I353" s="79"/>
      <c r="O353" s="79"/>
      <c r="U353" s="84"/>
    </row>
    <row r="354" spans="4:21" ht="15" x14ac:dyDescent="0.25">
      <c r="D354" s="77"/>
      <c r="E354" s="78"/>
      <c r="F354" s="77"/>
      <c r="I354" s="79"/>
      <c r="O354" s="79"/>
      <c r="U354" s="84"/>
    </row>
    <row r="355" spans="4:21" ht="15" x14ac:dyDescent="0.25">
      <c r="D355" s="77"/>
      <c r="E355" s="78"/>
      <c r="F355" s="77"/>
      <c r="I355" s="79"/>
      <c r="O355" s="79"/>
      <c r="U355" s="84"/>
    </row>
    <row r="356" spans="4:21" ht="15" x14ac:dyDescent="0.25">
      <c r="D356" s="77"/>
      <c r="E356" s="78"/>
      <c r="F356" s="77"/>
      <c r="I356" s="79"/>
      <c r="O356" s="79"/>
      <c r="U356" s="84"/>
    </row>
    <row r="357" spans="4:21" ht="15" x14ac:dyDescent="0.25">
      <c r="D357" s="77"/>
      <c r="E357" s="78"/>
      <c r="F357" s="77"/>
      <c r="I357" s="79"/>
      <c r="O357" s="79"/>
      <c r="U357" s="84"/>
    </row>
    <row r="358" spans="4:21" ht="15" x14ac:dyDescent="0.25">
      <c r="D358" s="77"/>
      <c r="E358" s="78"/>
      <c r="F358" s="77"/>
      <c r="I358" s="79"/>
      <c r="O358" s="79"/>
      <c r="U358" s="84"/>
    </row>
    <row r="359" spans="4:21" ht="15" x14ac:dyDescent="0.25">
      <c r="D359" s="77"/>
      <c r="E359" s="78"/>
      <c r="F359" s="77"/>
      <c r="I359" s="79"/>
      <c r="O359" s="79"/>
      <c r="U359" s="84"/>
    </row>
    <row r="360" spans="4:21" ht="15" x14ac:dyDescent="0.25">
      <c r="D360" s="77"/>
      <c r="E360" s="78"/>
      <c r="F360" s="77"/>
      <c r="I360" s="79"/>
      <c r="O360" s="79"/>
      <c r="U360" s="84"/>
    </row>
    <row r="361" spans="4:21" ht="15" x14ac:dyDescent="0.25">
      <c r="D361" s="77"/>
      <c r="E361" s="78"/>
      <c r="F361" s="77"/>
      <c r="I361" s="79"/>
      <c r="O361" s="79"/>
      <c r="U361" s="84"/>
    </row>
    <row r="362" spans="4:21" ht="15" x14ac:dyDescent="0.25">
      <c r="D362" s="77"/>
      <c r="E362" s="78"/>
      <c r="F362" s="77"/>
      <c r="I362" s="79"/>
      <c r="O362" s="79"/>
      <c r="U362" s="84"/>
    </row>
    <row r="363" spans="4:21" ht="15" x14ac:dyDescent="0.25">
      <c r="D363" s="77"/>
      <c r="E363" s="78"/>
      <c r="F363" s="77"/>
      <c r="I363" s="79"/>
      <c r="O363" s="79"/>
      <c r="U363" s="84"/>
    </row>
    <row r="364" spans="4:21" ht="15" x14ac:dyDescent="0.25">
      <c r="D364" s="77"/>
      <c r="E364" s="78"/>
      <c r="F364" s="77"/>
      <c r="I364" s="79"/>
      <c r="O364" s="79"/>
      <c r="U364" s="84"/>
    </row>
    <row r="365" spans="4:21" ht="15" x14ac:dyDescent="0.25">
      <c r="D365" s="77"/>
      <c r="E365" s="78"/>
      <c r="F365" s="77"/>
      <c r="I365" s="79"/>
      <c r="O365" s="79"/>
      <c r="U365" s="84"/>
    </row>
    <row r="366" spans="4:21" ht="15" x14ac:dyDescent="0.25">
      <c r="D366" s="77"/>
      <c r="E366" s="78"/>
      <c r="F366" s="77"/>
      <c r="I366" s="79"/>
      <c r="O366" s="79"/>
      <c r="U366" s="84"/>
    </row>
    <row r="367" spans="4:21" ht="15" x14ac:dyDescent="0.25">
      <c r="D367" s="77"/>
      <c r="E367" s="78"/>
      <c r="F367" s="77"/>
      <c r="I367" s="79"/>
      <c r="O367" s="79"/>
      <c r="U367" s="84"/>
    </row>
    <row r="368" spans="4:21" ht="15" x14ac:dyDescent="0.25">
      <c r="D368" s="77"/>
      <c r="E368" s="78"/>
      <c r="F368" s="77"/>
      <c r="I368" s="79"/>
      <c r="O368" s="79"/>
      <c r="U368" s="84"/>
    </row>
    <row r="369" spans="4:21" ht="15" x14ac:dyDescent="0.25">
      <c r="D369" s="77"/>
      <c r="E369" s="78"/>
      <c r="F369" s="77"/>
      <c r="I369" s="79"/>
      <c r="O369" s="79"/>
      <c r="U369" s="84"/>
    </row>
    <row r="370" spans="4:21" ht="15" x14ac:dyDescent="0.25">
      <c r="D370" s="77"/>
      <c r="E370" s="78"/>
      <c r="F370" s="77"/>
      <c r="I370" s="79"/>
      <c r="O370" s="79"/>
      <c r="U370" s="84"/>
    </row>
    <row r="371" spans="4:21" ht="15" x14ac:dyDescent="0.25">
      <c r="D371" s="77"/>
      <c r="E371" s="78"/>
      <c r="F371" s="77"/>
      <c r="I371" s="79"/>
      <c r="O371" s="79"/>
      <c r="U371" s="84"/>
    </row>
    <row r="372" spans="4:21" ht="15" x14ac:dyDescent="0.25">
      <c r="D372" s="77"/>
      <c r="E372" s="78"/>
      <c r="F372" s="77"/>
      <c r="I372" s="79"/>
      <c r="O372" s="79"/>
      <c r="U372" s="84"/>
    </row>
    <row r="373" spans="4:21" ht="15" x14ac:dyDescent="0.25">
      <c r="D373" s="77"/>
      <c r="E373" s="78"/>
      <c r="F373" s="77"/>
      <c r="I373" s="79"/>
      <c r="O373" s="79"/>
      <c r="U373" s="84"/>
    </row>
    <row r="374" spans="4:21" ht="15" x14ac:dyDescent="0.25">
      <c r="D374" s="77"/>
      <c r="E374" s="78"/>
      <c r="F374" s="77"/>
      <c r="I374" s="79"/>
      <c r="O374" s="79"/>
      <c r="U374" s="84"/>
    </row>
    <row r="375" spans="4:21" ht="15" x14ac:dyDescent="0.25">
      <c r="D375" s="77"/>
      <c r="E375" s="78"/>
      <c r="F375" s="77"/>
      <c r="I375" s="79"/>
      <c r="O375" s="79"/>
      <c r="U375" s="84"/>
    </row>
    <row r="376" spans="4:21" ht="15" x14ac:dyDescent="0.25">
      <c r="D376" s="77"/>
      <c r="E376" s="78"/>
      <c r="F376" s="77"/>
      <c r="I376" s="79"/>
      <c r="O376" s="79"/>
      <c r="U376" s="84"/>
    </row>
    <row r="377" spans="4:21" ht="15" x14ac:dyDescent="0.25">
      <c r="D377" s="77"/>
      <c r="E377" s="78"/>
      <c r="F377" s="77"/>
      <c r="I377" s="79"/>
      <c r="O377" s="79"/>
      <c r="U377" s="84"/>
    </row>
    <row r="378" spans="4:21" ht="15" x14ac:dyDescent="0.25">
      <c r="D378" s="77"/>
      <c r="E378" s="78"/>
      <c r="F378" s="77"/>
      <c r="I378" s="79"/>
      <c r="O378" s="79"/>
      <c r="U378" s="84"/>
    </row>
    <row r="379" spans="4:21" ht="15" x14ac:dyDescent="0.25">
      <c r="D379" s="77"/>
      <c r="E379" s="78"/>
      <c r="F379" s="77"/>
      <c r="I379" s="79"/>
      <c r="O379" s="79"/>
      <c r="U379" s="84"/>
    </row>
    <row r="380" spans="4:21" ht="15" x14ac:dyDescent="0.25">
      <c r="D380" s="77"/>
      <c r="E380" s="78"/>
      <c r="F380" s="77"/>
      <c r="I380" s="79"/>
      <c r="O380" s="79"/>
      <c r="U380" s="84"/>
    </row>
    <row r="381" spans="4:21" ht="15" x14ac:dyDescent="0.25">
      <c r="D381" s="77"/>
      <c r="E381" s="78"/>
      <c r="F381" s="77"/>
      <c r="I381" s="79"/>
      <c r="O381" s="79"/>
      <c r="U381" s="84"/>
    </row>
    <row r="382" spans="4:21" ht="15" x14ac:dyDescent="0.25">
      <c r="D382" s="77"/>
      <c r="E382" s="78"/>
      <c r="F382" s="77"/>
      <c r="I382" s="79"/>
      <c r="O382" s="79"/>
      <c r="U382" s="84"/>
    </row>
    <row r="383" spans="4:21" ht="15" x14ac:dyDescent="0.25">
      <c r="D383" s="77"/>
      <c r="E383" s="78"/>
      <c r="F383" s="77"/>
      <c r="I383" s="79"/>
      <c r="O383" s="79"/>
      <c r="U383" s="84"/>
    </row>
    <row r="384" spans="4:21" ht="15" x14ac:dyDescent="0.25">
      <c r="D384" s="77"/>
      <c r="E384" s="78"/>
      <c r="F384" s="77"/>
      <c r="I384" s="79"/>
      <c r="O384" s="79"/>
      <c r="U384" s="84"/>
    </row>
    <row r="385" spans="4:21" ht="15" x14ac:dyDescent="0.25">
      <c r="D385" s="77"/>
      <c r="E385" s="78"/>
      <c r="F385" s="77"/>
      <c r="I385" s="79"/>
      <c r="O385" s="79"/>
      <c r="U385" s="84"/>
    </row>
    <row r="386" spans="4:21" ht="15" x14ac:dyDescent="0.25">
      <c r="D386" s="77"/>
      <c r="E386" s="78"/>
      <c r="F386" s="77"/>
      <c r="I386" s="79"/>
      <c r="O386" s="79"/>
      <c r="U386" s="84"/>
    </row>
    <row r="387" spans="4:21" ht="15" x14ac:dyDescent="0.25">
      <c r="D387" s="77"/>
      <c r="E387" s="78"/>
      <c r="F387" s="77"/>
      <c r="I387" s="79"/>
      <c r="O387" s="79"/>
      <c r="U387" s="84"/>
    </row>
    <row r="388" spans="4:21" ht="15" x14ac:dyDescent="0.25">
      <c r="D388" s="77"/>
      <c r="E388" s="78"/>
      <c r="F388" s="77"/>
      <c r="I388" s="79"/>
      <c r="O388" s="79"/>
      <c r="U388" s="84"/>
    </row>
    <row r="389" spans="4:21" ht="15" x14ac:dyDescent="0.25">
      <c r="D389" s="77"/>
      <c r="E389" s="78"/>
      <c r="F389" s="77"/>
      <c r="I389" s="79"/>
      <c r="O389" s="79"/>
      <c r="U389" s="84"/>
    </row>
    <row r="390" spans="4:21" ht="15" x14ac:dyDescent="0.25">
      <c r="D390" s="77"/>
      <c r="E390" s="78"/>
      <c r="F390" s="77"/>
      <c r="I390" s="79"/>
      <c r="O390" s="79"/>
      <c r="U390" s="84"/>
    </row>
    <row r="391" spans="4:21" ht="15" x14ac:dyDescent="0.25">
      <c r="D391" s="77"/>
      <c r="E391" s="78"/>
      <c r="F391" s="77"/>
      <c r="I391" s="79"/>
      <c r="O391" s="79"/>
      <c r="U391" s="84"/>
    </row>
    <row r="392" spans="4:21" ht="15" x14ac:dyDescent="0.25">
      <c r="D392" s="77"/>
      <c r="E392" s="78"/>
      <c r="F392" s="77"/>
      <c r="I392" s="79"/>
      <c r="O392" s="79"/>
      <c r="U392" s="84"/>
    </row>
    <row r="393" spans="4:21" ht="15" x14ac:dyDescent="0.25">
      <c r="D393" s="77"/>
      <c r="E393" s="78"/>
      <c r="F393" s="77"/>
      <c r="I393" s="79"/>
      <c r="O393" s="79"/>
      <c r="U393" s="84"/>
    </row>
    <row r="394" spans="4:21" ht="15" x14ac:dyDescent="0.25">
      <c r="D394" s="77"/>
      <c r="E394" s="78"/>
      <c r="F394" s="77"/>
      <c r="I394" s="79"/>
      <c r="O394" s="79"/>
      <c r="U394" s="84"/>
    </row>
    <row r="395" spans="4:21" ht="15" x14ac:dyDescent="0.25">
      <c r="D395" s="77"/>
      <c r="E395" s="78"/>
      <c r="F395" s="77"/>
      <c r="I395" s="79"/>
      <c r="O395" s="79"/>
      <c r="U395" s="84"/>
    </row>
    <row r="396" spans="4:21" ht="15" x14ac:dyDescent="0.25">
      <c r="D396" s="77"/>
      <c r="E396" s="78"/>
      <c r="F396" s="77"/>
      <c r="I396" s="79"/>
      <c r="O396" s="79"/>
      <c r="U396" s="84"/>
    </row>
    <row r="397" spans="4:21" ht="15" x14ac:dyDescent="0.25">
      <c r="D397" s="77"/>
      <c r="E397" s="78"/>
      <c r="F397" s="77"/>
      <c r="I397" s="79"/>
      <c r="O397" s="79"/>
      <c r="U397" s="84"/>
    </row>
    <row r="398" spans="4:21" ht="15" x14ac:dyDescent="0.25">
      <c r="D398" s="77"/>
      <c r="E398" s="78"/>
      <c r="F398" s="77"/>
      <c r="I398" s="79"/>
      <c r="O398" s="79"/>
      <c r="U398" s="84"/>
    </row>
    <row r="399" spans="4:21" ht="15" x14ac:dyDescent="0.25">
      <c r="D399" s="77"/>
      <c r="E399" s="78"/>
      <c r="F399" s="77"/>
      <c r="I399" s="79"/>
      <c r="O399" s="79"/>
      <c r="U399" s="84"/>
    </row>
    <row r="400" spans="4:21" ht="15" x14ac:dyDescent="0.25">
      <c r="D400" s="77"/>
      <c r="E400" s="78"/>
      <c r="F400" s="77"/>
      <c r="I400" s="79"/>
      <c r="O400" s="79"/>
      <c r="U400" s="84"/>
    </row>
    <row r="401" spans="4:21" ht="15" x14ac:dyDescent="0.25">
      <c r="D401" s="77"/>
      <c r="E401" s="78"/>
      <c r="F401" s="77"/>
      <c r="I401" s="79"/>
      <c r="O401" s="79"/>
      <c r="U401" s="84"/>
    </row>
    <row r="402" spans="4:21" ht="15" x14ac:dyDescent="0.25">
      <c r="D402" s="77"/>
      <c r="E402" s="78"/>
      <c r="F402" s="77"/>
      <c r="I402" s="79"/>
      <c r="O402" s="79"/>
      <c r="U402" s="84"/>
    </row>
    <row r="403" spans="4:21" ht="15" x14ac:dyDescent="0.25">
      <c r="D403" s="77"/>
      <c r="E403" s="78"/>
      <c r="F403" s="77"/>
      <c r="I403" s="79"/>
      <c r="O403" s="79"/>
      <c r="U403" s="84"/>
    </row>
    <row r="404" spans="4:21" ht="15" x14ac:dyDescent="0.25">
      <c r="D404" s="77"/>
      <c r="E404" s="78"/>
      <c r="F404" s="77"/>
      <c r="I404" s="79"/>
      <c r="O404" s="79"/>
      <c r="U404" s="84"/>
    </row>
    <row r="405" spans="4:21" ht="15" x14ac:dyDescent="0.25">
      <c r="D405" s="77"/>
      <c r="E405" s="78"/>
      <c r="F405" s="77"/>
      <c r="I405" s="79"/>
      <c r="O405" s="79"/>
      <c r="U405" s="84"/>
    </row>
    <row r="406" spans="4:21" ht="15" x14ac:dyDescent="0.25">
      <c r="D406" s="77"/>
      <c r="E406" s="78"/>
      <c r="F406" s="77"/>
      <c r="I406" s="79"/>
      <c r="O406" s="79"/>
      <c r="U406" s="84"/>
    </row>
    <row r="407" spans="4:21" ht="15" x14ac:dyDescent="0.25">
      <c r="D407" s="77"/>
      <c r="E407" s="78"/>
      <c r="F407" s="77"/>
      <c r="I407" s="79"/>
      <c r="O407" s="79"/>
      <c r="U407" s="84"/>
    </row>
    <row r="408" spans="4:21" ht="15" x14ac:dyDescent="0.25">
      <c r="D408" s="77"/>
      <c r="E408" s="78"/>
      <c r="F408" s="77"/>
      <c r="I408" s="79"/>
      <c r="O408" s="79"/>
      <c r="U408" s="84"/>
    </row>
    <row r="409" spans="4:21" ht="15" x14ac:dyDescent="0.25">
      <c r="D409" s="77"/>
      <c r="E409" s="78"/>
      <c r="F409" s="77"/>
      <c r="I409" s="79"/>
      <c r="O409" s="79"/>
      <c r="U409" s="84"/>
    </row>
    <row r="410" spans="4:21" ht="15" x14ac:dyDescent="0.25">
      <c r="D410" s="77"/>
      <c r="E410" s="78"/>
      <c r="F410" s="77"/>
      <c r="I410" s="79"/>
      <c r="O410" s="79"/>
      <c r="U410" s="84"/>
    </row>
    <row r="411" spans="4:21" ht="15" x14ac:dyDescent="0.25">
      <c r="D411" s="77"/>
      <c r="E411" s="78"/>
      <c r="F411" s="77"/>
      <c r="I411" s="79"/>
      <c r="O411" s="79"/>
      <c r="U411" s="84"/>
    </row>
    <row r="412" spans="4:21" ht="15" x14ac:dyDescent="0.25">
      <c r="D412" s="77"/>
      <c r="E412" s="78"/>
      <c r="F412" s="77"/>
      <c r="I412" s="79"/>
      <c r="O412" s="79"/>
      <c r="U412" s="84"/>
    </row>
    <row r="413" spans="4:21" ht="15" x14ac:dyDescent="0.25">
      <c r="D413" s="77"/>
      <c r="E413" s="78"/>
      <c r="F413" s="77"/>
      <c r="I413" s="79"/>
      <c r="O413" s="79"/>
      <c r="U413" s="84"/>
    </row>
    <row r="414" spans="4:21" ht="15" x14ac:dyDescent="0.25">
      <c r="D414" s="77"/>
      <c r="E414" s="78"/>
      <c r="F414" s="77"/>
      <c r="I414" s="79"/>
      <c r="O414" s="79"/>
      <c r="U414" s="84"/>
    </row>
    <row r="415" spans="4:21" ht="15" x14ac:dyDescent="0.25">
      <c r="D415" s="77"/>
      <c r="E415" s="78"/>
      <c r="F415" s="77"/>
      <c r="I415" s="79"/>
      <c r="O415" s="79"/>
      <c r="U415" s="84"/>
    </row>
    <row r="416" spans="4:21" ht="15" x14ac:dyDescent="0.25">
      <c r="D416" s="77"/>
      <c r="E416" s="78"/>
      <c r="F416" s="77"/>
      <c r="I416" s="79"/>
      <c r="O416" s="79"/>
      <c r="U416" s="84"/>
    </row>
    <row r="417" spans="4:21" ht="15" x14ac:dyDescent="0.25">
      <c r="D417" s="77"/>
      <c r="E417" s="78"/>
      <c r="F417" s="77"/>
      <c r="I417" s="79"/>
      <c r="O417" s="79"/>
      <c r="U417" s="84"/>
    </row>
    <row r="418" spans="4:21" ht="15" x14ac:dyDescent="0.25">
      <c r="D418" s="77"/>
      <c r="E418" s="78"/>
      <c r="F418" s="77"/>
      <c r="I418" s="79"/>
      <c r="O418" s="79"/>
      <c r="U418" s="84"/>
    </row>
    <row r="419" spans="4:21" ht="15" x14ac:dyDescent="0.25">
      <c r="D419" s="77"/>
      <c r="E419" s="78"/>
      <c r="F419" s="77"/>
      <c r="I419" s="79"/>
      <c r="O419" s="79"/>
      <c r="U419" s="84"/>
    </row>
    <row r="420" spans="4:21" ht="15" x14ac:dyDescent="0.25">
      <c r="D420" s="77"/>
      <c r="E420" s="78"/>
      <c r="F420" s="77"/>
      <c r="I420" s="79"/>
      <c r="O420" s="79"/>
      <c r="U420" s="84"/>
    </row>
    <row r="421" spans="4:21" ht="15" x14ac:dyDescent="0.25">
      <c r="D421" s="77"/>
      <c r="E421" s="78"/>
      <c r="F421" s="77"/>
      <c r="I421" s="79"/>
      <c r="O421" s="79"/>
      <c r="U421" s="84"/>
    </row>
    <row r="422" spans="4:21" ht="15" x14ac:dyDescent="0.25">
      <c r="D422" s="77"/>
      <c r="E422" s="78"/>
      <c r="F422" s="77"/>
      <c r="I422" s="79"/>
      <c r="O422" s="79"/>
      <c r="U422" s="84"/>
    </row>
    <row r="423" spans="4:21" ht="15" x14ac:dyDescent="0.25">
      <c r="D423" s="77"/>
      <c r="E423" s="78"/>
      <c r="F423" s="77"/>
      <c r="I423" s="79"/>
      <c r="O423" s="79"/>
      <c r="U423" s="84"/>
    </row>
    <row r="424" spans="4:21" ht="15" x14ac:dyDescent="0.25">
      <c r="D424" s="77"/>
      <c r="E424" s="78"/>
      <c r="F424" s="77"/>
      <c r="I424" s="79"/>
      <c r="O424" s="79"/>
      <c r="U424" s="84"/>
    </row>
    <row r="425" spans="4:21" ht="15" x14ac:dyDescent="0.25">
      <c r="D425" s="77"/>
      <c r="E425" s="78"/>
      <c r="F425" s="77"/>
      <c r="I425" s="79"/>
      <c r="O425" s="79"/>
      <c r="U425" s="84"/>
    </row>
    <row r="426" spans="4:21" ht="15" x14ac:dyDescent="0.25">
      <c r="D426" s="77"/>
      <c r="E426" s="78"/>
      <c r="F426" s="77"/>
      <c r="I426" s="79"/>
      <c r="O426" s="79"/>
      <c r="U426" s="84"/>
    </row>
    <row r="427" spans="4:21" ht="15" x14ac:dyDescent="0.25">
      <c r="D427" s="77"/>
      <c r="E427" s="78"/>
      <c r="F427" s="77"/>
      <c r="I427" s="79"/>
      <c r="O427" s="79"/>
      <c r="U427" s="84"/>
    </row>
    <row r="428" spans="4:21" ht="15" x14ac:dyDescent="0.25">
      <c r="D428" s="77"/>
      <c r="E428" s="78"/>
      <c r="F428" s="77"/>
      <c r="I428" s="79"/>
      <c r="O428" s="79"/>
      <c r="U428" s="84"/>
    </row>
    <row r="429" spans="4:21" ht="15" x14ac:dyDescent="0.25">
      <c r="D429" s="77"/>
      <c r="E429" s="78"/>
      <c r="F429" s="77"/>
      <c r="I429" s="79"/>
      <c r="O429" s="79"/>
      <c r="U429" s="84"/>
    </row>
    <row r="430" spans="4:21" ht="15" x14ac:dyDescent="0.25">
      <c r="D430" s="77"/>
      <c r="E430" s="78"/>
      <c r="F430" s="77"/>
      <c r="I430" s="79"/>
      <c r="O430" s="79"/>
      <c r="U430" s="84"/>
    </row>
    <row r="431" spans="4:21" ht="15" x14ac:dyDescent="0.25">
      <c r="D431" s="77"/>
      <c r="E431" s="78"/>
      <c r="F431" s="77"/>
      <c r="I431" s="79"/>
      <c r="O431" s="79"/>
      <c r="U431" s="84"/>
    </row>
    <row r="432" spans="4:21" ht="15" x14ac:dyDescent="0.25">
      <c r="D432" s="77"/>
      <c r="E432" s="78"/>
      <c r="F432" s="77"/>
      <c r="I432" s="79"/>
      <c r="O432" s="79"/>
      <c r="U432" s="84"/>
    </row>
    <row r="433" spans="4:21" ht="15" x14ac:dyDescent="0.25">
      <c r="D433" s="77"/>
      <c r="E433" s="78"/>
      <c r="F433" s="77"/>
      <c r="I433" s="79"/>
      <c r="O433" s="79"/>
      <c r="U433" s="84"/>
    </row>
    <row r="434" spans="4:21" ht="15" x14ac:dyDescent="0.25">
      <c r="D434" s="77"/>
      <c r="E434" s="78"/>
      <c r="F434" s="77"/>
      <c r="I434" s="79"/>
      <c r="O434" s="79"/>
      <c r="U434" s="84"/>
    </row>
    <row r="435" spans="4:21" ht="15" x14ac:dyDescent="0.25">
      <c r="D435" s="77"/>
      <c r="E435" s="78"/>
      <c r="F435" s="77"/>
      <c r="I435" s="79"/>
      <c r="O435" s="79"/>
      <c r="U435" s="84"/>
    </row>
    <row r="436" spans="4:21" ht="15" x14ac:dyDescent="0.25">
      <c r="D436" s="77"/>
      <c r="E436" s="78"/>
      <c r="F436" s="77"/>
      <c r="I436" s="79"/>
      <c r="O436" s="79"/>
      <c r="U436" s="84"/>
    </row>
    <row r="437" spans="4:21" ht="15" x14ac:dyDescent="0.25">
      <c r="D437" s="77"/>
      <c r="E437" s="78"/>
      <c r="F437" s="77"/>
      <c r="I437" s="79"/>
      <c r="O437" s="79"/>
      <c r="U437" s="84"/>
    </row>
    <row r="438" spans="4:21" ht="15" x14ac:dyDescent="0.25">
      <c r="D438" s="77"/>
      <c r="E438" s="78"/>
      <c r="F438" s="77"/>
      <c r="I438" s="79"/>
      <c r="O438" s="79"/>
      <c r="U438" s="84"/>
    </row>
    <row r="439" spans="4:21" ht="15" x14ac:dyDescent="0.25">
      <c r="D439" s="77"/>
      <c r="E439" s="78"/>
      <c r="F439" s="77"/>
      <c r="I439" s="79"/>
      <c r="O439" s="79"/>
      <c r="U439" s="84"/>
    </row>
    <row r="440" spans="4:21" ht="15" x14ac:dyDescent="0.25">
      <c r="D440" s="77"/>
      <c r="E440" s="78"/>
      <c r="F440" s="77"/>
      <c r="I440" s="79"/>
      <c r="O440" s="79"/>
      <c r="U440" s="84"/>
    </row>
    <row r="441" spans="4:21" ht="15" x14ac:dyDescent="0.25">
      <c r="D441" s="77"/>
      <c r="E441" s="78"/>
      <c r="F441" s="77"/>
      <c r="I441" s="79"/>
      <c r="O441" s="79"/>
      <c r="U441" s="84"/>
    </row>
    <row r="442" spans="4:21" ht="15" x14ac:dyDescent="0.25">
      <c r="D442" s="77"/>
      <c r="E442" s="78"/>
      <c r="F442" s="77"/>
      <c r="I442" s="79"/>
      <c r="O442" s="79"/>
      <c r="U442" s="84"/>
    </row>
    <row r="443" spans="4:21" ht="15" x14ac:dyDescent="0.25">
      <c r="D443" s="77"/>
      <c r="E443" s="78"/>
      <c r="F443" s="77"/>
      <c r="I443" s="79"/>
      <c r="O443" s="79"/>
      <c r="U443" s="84"/>
    </row>
    <row r="444" spans="4:21" ht="15" x14ac:dyDescent="0.25">
      <c r="D444" s="77"/>
      <c r="E444" s="78"/>
      <c r="F444" s="77"/>
      <c r="I444" s="79"/>
      <c r="O444" s="79"/>
      <c r="U444" s="84"/>
    </row>
    <row r="445" spans="4:21" ht="15" x14ac:dyDescent="0.25">
      <c r="D445" s="77"/>
      <c r="E445" s="78"/>
      <c r="F445" s="77"/>
      <c r="I445" s="79"/>
      <c r="O445" s="79"/>
      <c r="U445" s="84"/>
    </row>
    <row r="446" spans="4:21" ht="15" x14ac:dyDescent="0.25">
      <c r="D446" s="77"/>
      <c r="E446" s="78"/>
      <c r="F446" s="77"/>
      <c r="I446" s="79"/>
      <c r="O446" s="79"/>
      <c r="U446" s="84"/>
    </row>
    <row r="447" spans="4:21" ht="15" x14ac:dyDescent="0.25">
      <c r="D447" s="77"/>
      <c r="E447" s="78"/>
      <c r="F447" s="77"/>
      <c r="I447" s="79"/>
      <c r="O447" s="79"/>
      <c r="U447" s="84"/>
    </row>
    <row r="448" spans="4:21" ht="15" x14ac:dyDescent="0.25">
      <c r="D448" s="77"/>
      <c r="E448" s="78"/>
      <c r="F448" s="77"/>
      <c r="I448" s="79"/>
      <c r="O448" s="79"/>
      <c r="U448" s="84"/>
    </row>
    <row r="449" spans="4:21" ht="15" x14ac:dyDescent="0.25">
      <c r="D449" s="77"/>
      <c r="E449" s="78"/>
      <c r="F449" s="77"/>
      <c r="I449" s="79"/>
      <c r="O449" s="79"/>
      <c r="U449" s="84"/>
    </row>
    <row r="450" spans="4:21" ht="15" x14ac:dyDescent="0.25">
      <c r="D450" s="77"/>
      <c r="E450" s="78"/>
      <c r="F450" s="77"/>
      <c r="I450" s="79"/>
      <c r="O450" s="79"/>
      <c r="U450" s="84"/>
    </row>
    <row r="451" spans="4:21" ht="15" x14ac:dyDescent="0.25">
      <c r="D451" s="77"/>
      <c r="E451" s="78"/>
      <c r="F451" s="77"/>
      <c r="I451" s="79"/>
      <c r="O451" s="79"/>
      <c r="U451" s="84"/>
    </row>
    <row r="452" spans="4:21" ht="15" x14ac:dyDescent="0.25">
      <c r="D452" s="77"/>
      <c r="E452" s="78"/>
      <c r="F452" s="77"/>
      <c r="I452" s="79"/>
      <c r="O452" s="79"/>
      <c r="U452" s="84"/>
    </row>
    <row r="453" spans="4:21" ht="15" x14ac:dyDescent="0.25">
      <c r="D453" s="77"/>
      <c r="E453" s="78"/>
      <c r="F453" s="77"/>
      <c r="I453" s="79"/>
      <c r="O453" s="79"/>
      <c r="U453" s="84"/>
    </row>
    <row r="454" spans="4:21" ht="15" x14ac:dyDescent="0.25">
      <c r="D454" s="77"/>
      <c r="E454" s="78"/>
      <c r="F454" s="77"/>
      <c r="I454" s="79"/>
      <c r="O454" s="79"/>
      <c r="U454" s="84"/>
    </row>
    <row r="455" spans="4:21" ht="15" x14ac:dyDescent="0.25">
      <c r="D455" s="77"/>
      <c r="E455" s="78"/>
      <c r="F455" s="77"/>
      <c r="I455" s="79"/>
      <c r="O455" s="79"/>
      <c r="U455" s="84"/>
    </row>
    <row r="456" spans="4:21" ht="15" x14ac:dyDescent="0.25">
      <c r="D456" s="77"/>
      <c r="E456" s="78"/>
      <c r="F456" s="77"/>
      <c r="I456" s="79"/>
      <c r="O456" s="79"/>
      <c r="U456" s="84"/>
    </row>
    <row r="457" spans="4:21" ht="15" x14ac:dyDescent="0.25">
      <c r="D457" s="77"/>
      <c r="E457" s="78"/>
      <c r="F457" s="77"/>
      <c r="I457" s="79"/>
      <c r="O457" s="79"/>
      <c r="U457" s="84"/>
    </row>
    <row r="458" spans="4:21" ht="15" x14ac:dyDescent="0.25">
      <c r="D458" s="77"/>
      <c r="E458" s="78"/>
      <c r="F458" s="77"/>
      <c r="I458" s="79"/>
      <c r="O458" s="79"/>
      <c r="U458" s="84"/>
    </row>
    <row r="459" spans="4:21" ht="15" x14ac:dyDescent="0.25">
      <c r="D459" s="77"/>
      <c r="E459" s="78"/>
      <c r="F459" s="77"/>
      <c r="I459" s="79"/>
      <c r="O459" s="79"/>
      <c r="U459" s="84"/>
    </row>
    <row r="460" spans="4:21" ht="15" x14ac:dyDescent="0.25">
      <c r="D460" s="77"/>
      <c r="E460" s="78"/>
      <c r="F460" s="77"/>
      <c r="I460" s="79"/>
      <c r="O460" s="79"/>
      <c r="U460" s="84"/>
    </row>
    <row r="461" spans="4:21" ht="15" x14ac:dyDescent="0.25">
      <c r="D461" s="77"/>
      <c r="E461" s="78"/>
      <c r="F461" s="77"/>
      <c r="I461" s="79"/>
      <c r="O461" s="79"/>
      <c r="U461" s="84"/>
    </row>
    <row r="462" spans="4:21" ht="15" x14ac:dyDescent="0.25">
      <c r="D462" s="77"/>
      <c r="E462" s="78"/>
      <c r="F462" s="77"/>
      <c r="I462" s="79"/>
      <c r="O462" s="79"/>
      <c r="U462" s="84"/>
    </row>
    <row r="463" spans="4:21" ht="15" x14ac:dyDescent="0.25">
      <c r="D463" s="77"/>
      <c r="E463" s="78"/>
      <c r="F463" s="77"/>
      <c r="I463" s="79"/>
      <c r="O463" s="79"/>
      <c r="U463" s="84"/>
    </row>
    <row r="464" spans="4:21" ht="15" x14ac:dyDescent="0.25">
      <c r="D464" s="77"/>
      <c r="E464" s="78"/>
      <c r="F464" s="77"/>
      <c r="I464" s="79"/>
      <c r="O464" s="79"/>
      <c r="U464" s="84"/>
    </row>
    <row r="465" spans="4:21" ht="15" x14ac:dyDescent="0.25">
      <c r="D465" s="77"/>
      <c r="E465" s="78"/>
      <c r="F465" s="77"/>
      <c r="I465" s="79"/>
      <c r="O465" s="79"/>
      <c r="U465" s="84"/>
    </row>
    <row r="466" spans="4:21" ht="15" x14ac:dyDescent="0.25">
      <c r="D466" s="77"/>
      <c r="E466" s="78"/>
      <c r="F466" s="77"/>
      <c r="I466" s="79"/>
      <c r="O466" s="79"/>
      <c r="U466" s="84"/>
    </row>
    <row r="467" spans="4:21" ht="15" x14ac:dyDescent="0.25">
      <c r="D467" s="77"/>
      <c r="E467" s="78"/>
      <c r="F467" s="77"/>
      <c r="I467" s="79"/>
      <c r="O467" s="79"/>
      <c r="U467" s="84"/>
    </row>
    <row r="468" spans="4:21" ht="15" x14ac:dyDescent="0.25">
      <c r="D468" s="77"/>
      <c r="E468" s="78"/>
      <c r="F468" s="77"/>
      <c r="I468" s="79"/>
      <c r="O468" s="79"/>
      <c r="U468" s="84"/>
    </row>
    <row r="469" spans="4:21" ht="15" x14ac:dyDescent="0.25">
      <c r="D469" s="77"/>
      <c r="E469" s="78"/>
      <c r="F469" s="77"/>
      <c r="I469" s="79"/>
      <c r="O469" s="79"/>
      <c r="U469" s="84"/>
    </row>
    <row r="470" spans="4:21" ht="15" x14ac:dyDescent="0.25">
      <c r="D470" s="77"/>
      <c r="E470" s="78"/>
      <c r="F470" s="77"/>
      <c r="I470" s="79"/>
      <c r="O470" s="79"/>
      <c r="U470" s="84"/>
    </row>
    <row r="471" spans="4:21" ht="15" x14ac:dyDescent="0.25">
      <c r="D471" s="77"/>
      <c r="E471" s="78"/>
      <c r="F471" s="77"/>
      <c r="I471" s="79"/>
      <c r="O471" s="79"/>
      <c r="U471" s="84"/>
    </row>
    <row r="472" spans="4:21" ht="15" x14ac:dyDescent="0.25">
      <c r="D472" s="77"/>
      <c r="E472" s="78"/>
      <c r="F472" s="77"/>
      <c r="I472" s="79"/>
      <c r="O472" s="79"/>
      <c r="U472" s="84"/>
    </row>
    <row r="473" spans="4:21" ht="15" x14ac:dyDescent="0.25">
      <c r="D473" s="77"/>
      <c r="E473" s="78"/>
      <c r="F473" s="77"/>
      <c r="I473" s="79"/>
      <c r="O473" s="79"/>
      <c r="U473" s="84"/>
    </row>
    <row r="474" spans="4:21" ht="15" x14ac:dyDescent="0.25">
      <c r="D474" s="77"/>
      <c r="E474" s="78"/>
      <c r="F474" s="77"/>
      <c r="I474" s="79"/>
      <c r="O474" s="79"/>
      <c r="U474" s="84"/>
    </row>
    <row r="475" spans="4:21" ht="15" x14ac:dyDescent="0.25">
      <c r="D475" s="77"/>
      <c r="E475" s="78"/>
      <c r="F475" s="77"/>
      <c r="I475" s="79"/>
      <c r="O475" s="79"/>
      <c r="U475" s="84"/>
    </row>
    <row r="476" spans="4:21" ht="15" x14ac:dyDescent="0.25">
      <c r="D476" s="77"/>
      <c r="E476" s="78"/>
      <c r="F476" s="77"/>
      <c r="I476" s="79"/>
      <c r="O476" s="79"/>
      <c r="U476" s="84"/>
    </row>
    <row r="477" spans="4:21" ht="15" x14ac:dyDescent="0.25">
      <c r="D477" s="77"/>
      <c r="E477" s="78"/>
      <c r="F477" s="77"/>
      <c r="I477" s="79"/>
      <c r="O477" s="79"/>
      <c r="U477" s="84"/>
    </row>
    <row r="478" spans="4:21" ht="15" x14ac:dyDescent="0.25">
      <c r="D478" s="77"/>
      <c r="E478" s="78"/>
      <c r="F478" s="77"/>
      <c r="I478" s="79"/>
      <c r="O478" s="79"/>
      <c r="U478" s="84"/>
    </row>
    <row r="479" spans="4:21" ht="15" x14ac:dyDescent="0.25">
      <c r="D479" s="77"/>
      <c r="E479" s="78"/>
      <c r="F479" s="77"/>
      <c r="I479" s="79"/>
      <c r="O479" s="79"/>
      <c r="U479" s="84"/>
    </row>
    <row r="480" spans="4:21" ht="15" x14ac:dyDescent="0.25">
      <c r="D480" s="77"/>
      <c r="E480" s="78"/>
      <c r="F480" s="77"/>
      <c r="I480" s="79"/>
      <c r="O480" s="79"/>
      <c r="U480" s="84"/>
    </row>
    <row r="481" spans="4:21" ht="15" x14ac:dyDescent="0.25">
      <c r="D481" s="77"/>
      <c r="E481" s="78"/>
      <c r="F481" s="77"/>
      <c r="I481" s="79"/>
      <c r="O481" s="79"/>
      <c r="U481" s="84"/>
    </row>
    <row r="482" spans="4:21" ht="15" x14ac:dyDescent="0.25">
      <c r="D482" s="77"/>
      <c r="E482" s="78"/>
      <c r="F482" s="77"/>
      <c r="I482" s="79"/>
      <c r="O482" s="79"/>
      <c r="U482" s="84"/>
    </row>
    <row r="483" spans="4:21" ht="15" x14ac:dyDescent="0.25">
      <c r="D483" s="77"/>
      <c r="E483" s="78"/>
      <c r="F483" s="77"/>
      <c r="I483" s="79"/>
      <c r="O483" s="79"/>
      <c r="U483" s="84"/>
    </row>
    <row r="484" spans="4:21" ht="15" x14ac:dyDescent="0.25">
      <c r="D484" s="77"/>
      <c r="E484" s="78"/>
      <c r="F484" s="77"/>
      <c r="I484" s="79"/>
      <c r="O484" s="79"/>
      <c r="U484" s="84"/>
    </row>
    <row r="485" spans="4:21" ht="15" x14ac:dyDescent="0.25">
      <c r="D485" s="77"/>
      <c r="E485" s="78"/>
      <c r="F485" s="77"/>
      <c r="I485" s="79"/>
      <c r="O485" s="79"/>
      <c r="U485" s="84"/>
    </row>
    <row r="486" spans="4:21" ht="15" x14ac:dyDescent="0.25">
      <c r="D486" s="77"/>
      <c r="E486" s="78"/>
      <c r="F486" s="77"/>
      <c r="I486" s="79"/>
      <c r="O486" s="79"/>
      <c r="U486" s="84"/>
    </row>
    <row r="487" spans="4:21" ht="15" x14ac:dyDescent="0.25">
      <c r="D487" s="77"/>
      <c r="E487" s="78"/>
      <c r="F487" s="77"/>
      <c r="I487" s="79"/>
      <c r="O487" s="79"/>
      <c r="U487" s="84"/>
    </row>
    <row r="488" spans="4:21" ht="15" x14ac:dyDescent="0.25">
      <c r="D488" s="77"/>
      <c r="E488" s="78"/>
      <c r="F488" s="77"/>
      <c r="I488" s="79"/>
      <c r="O488" s="79"/>
      <c r="U488" s="84"/>
    </row>
    <row r="489" spans="4:21" ht="15" x14ac:dyDescent="0.25">
      <c r="D489" s="77"/>
      <c r="E489" s="78"/>
      <c r="F489" s="77"/>
      <c r="I489" s="79"/>
      <c r="O489" s="79"/>
      <c r="U489" s="84"/>
    </row>
    <row r="490" spans="4:21" ht="15" x14ac:dyDescent="0.25">
      <c r="D490" s="77"/>
      <c r="E490" s="78"/>
      <c r="F490" s="77"/>
      <c r="I490" s="79"/>
      <c r="O490" s="79"/>
      <c r="U490" s="84"/>
    </row>
    <row r="491" spans="4:21" ht="15" x14ac:dyDescent="0.25">
      <c r="D491" s="77"/>
      <c r="E491" s="78"/>
      <c r="F491" s="77"/>
      <c r="I491" s="79"/>
      <c r="O491" s="79"/>
      <c r="U491" s="84"/>
    </row>
    <row r="492" spans="4:21" ht="15" x14ac:dyDescent="0.25">
      <c r="D492" s="77"/>
      <c r="E492" s="78"/>
      <c r="F492" s="77"/>
      <c r="I492" s="79"/>
      <c r="O492" s="79"/>
      <c r="U492" s="84"/>
    </row>
    <row r="493" spans="4:21" ht="15" x14ac:dyDescent="0.25">
      <c r="D493" s="77"/>
      <c r="E493" s="78"/>
      <c r="F493" s="77"/>
      <c r="I493" s="79"/>
      <c r="O493" s="79"/>
      <c r="U493" s="84"/>
    </row>
    <row r="494" spans="4:21" ht="15" x14ac:dyDescent="0.25">
      <c r="D494" s="77"/>
      <c r="E494" s="78"/>
      <c r="F494" s="77"/>
      <c r="I494" s="79"/>
      <c r="O494" s="79"/>
      <c r="U494" s="84"/>
    </row>
    <row r="495" spans="4:21" ht="15" x14ac:dyDescent="0.25">
      <c r="D495" s="77"/>
      <c r="E495" s="78"/>
      <c r="F495" s="77"/>
      <c r="I495" s="79"/>
      <c r="O495" s="79"/>
      <c r="U495" s="84"/>
    </row>
    <row r="496" spans="4:21" ht="15" x14ac:dyDescent="0.25">
      <c r="D496" s="77"/>
      <c r="E496" s="78"/>
      <c r="F496" s="77"/>
      <c r="I496" s="79"/>
      <c r="O496" s="79"/>
      <c r="U496" s="84"/>
    </row>
    <row r="497" spans="4:21" ht="15" x14ac:dyDescent="0.25">
      <c r="D497" s="77"/>
      <c r="E497" s="78"/>
      <c r="F497" s="77"/>
      <c r="I497" s="79"/>
      <c r="O497" s="79"/>
      <c r="U497" s="84"/>
    </row>
    <row r="498" spans="4:21" ht="15" x14ac:dyDescent="0.25">
      <c r="D498" s="77"/>
      <c r="E498" s="78"/>
      <c r="F498" s="77"/>
      <c r="I498" s="79"/>
      <c r="O498" s="79"/>
      <c r="U498" s="84"/>
    </row>
    <row r="499" spans="4:21" ht="15" x14ac:dyDescent="0.25">
      <c r="D499" s="77"/>
      <c r="E499" s="78"/>
      <c r="F499" s="77"/>
      <c r="I499" s="79"/>
      <c r="O499" s="79"/>
      <c r="U499" s="84"/>
    </row>
    <row r="500" spans="4:21" ht="15" x14ac:dyDescent="0.25">
      <c r="D500" s="77"/>
      <c r="E500" s="78"/>
      <c r="F500" s="77"/>
      <c r="I500" s="79"/>
      <c r="O500" s="79"/>
      <c r="U500" s="84"/>
    </row>
    <row r="501" spans="4:21" ht="15" x14ac:dyDescent="0.25">
      <c r="D501" s="77"/>
      <c r="E501" s="78"/>
      <c r="F501" s="77"/>
      <c r="I501" s="79"/>
      <c r="O501" s="79"/>
      <c r="U501" s="84"/>
    </row>
    <row r="502" spans="4:21" ht="15" x14ac:dyDescent="0.25">
      <c r="D502" s="77"/>
      <c r="E502" s="78"/>
      <c r="F502" s="77"/>
      <c r="I502" s="79"/>
      <c r="O502" s="79"/>
      <c r="U502" s="84"/>
    </row>
    <row r="503" spans="4:21" ht="15" x14ac:dyDescent="0.25">
      <c r="D503" s="77"/>
      <c r="E503" s="78"/>
      <c r="F503" s="77"/>
      <c r="I503" s="79"/>
      <c r="O503" s="79"/>
      <c r="U503" s="84"/>
    </row>
    <row r="504" spans="4:21" ht="15" x14ac:dyDescent="0.25">
      <c r="D504" s="77"/>
      <c r="E504" s="78"/>
      <c r="F504" s="77"/>
      <c r="I504" s="79"/>
      <c r="O504" s="79"/>
      <c r="U504" s="84"/>
    </row>
    <row r="505" spans="4:21" ht="15" x14ac:dyDescent="0.25">
      <c r="D505" s="77"/>
      <c r="E505" s="78"/>
      <c r="F505" s="77"/>
      <c r="I505" s="79"/>
      <c r="O505" s="79"/>
      <c r="U505" s="84"/>
    </row>
    <row r="506" spans="4:21" ht="15" x14ac:dyDescent="0.25">
      <c r="D506" s="77"/>
      <c r="E506" s="78"/>
      <c r="F506" s="77"/>
      <c r="I506" s="79"/>
      <c r="O506" s="79"/>
      <c r="U506" s="84"/>
    </row>
    <row r="507" spans="4:21" ht="15" x14ac:dyDescent="0.25">
      <c r="D507" s="77"/>
      <c r="E507" s="78"/>
      <c r="F507" s="77"/>
      <c r="I507" s="79"/>
      <c r="O507" s="79"/>
      <c r="U507" s="84"/>
    </row>
    <row r="508" spans="4:21" ht="15" x14ac:dyDescent="0.25">
      <c r="D508" s="77"/>
      <c r="E508" s="78"/>
      <c r="F508" s="77"/>
      <c r="I508" s="79"/>
      <c r="O508" s="79"/>
      <c r="U508" s="84"/>
    </row>
    <row r="509" spans="4:21" ht="15" x14ac:dyDescent="0.25">
      <c r="D509" s="77"/>
      <c r="E509" s="78"/>
      <c r="F509" s="77"/>
      <c r="I509" s="79"/>
      <c r="O509" s="79"/>
      <c r="U509" s="84"/>
    </row>
    <row r="510" spans="4:21" ht="15" x14ac:dyDescent="0.25">
      <c r="D510" s="77"/>
      <c r="E510" s="78"/>
      <c r="F510" s="77"/>
      <c r="I510" s="79"/>
      <c r="O510" s="79"/>
      <c r="U510" s="84"/>
    </row>
    <row r="511" spans="4:21" ht="15" x14ac:dyDescent="0.25">
      <c r="D511" s="77"/>
      <c r="E511" s="78"/>
      <c r="F511" s="77"/>
      <c r="I511" s="79"/>
      <c r="O511" s="79"/>
      <c r="U511" s="84"/>
    </row>
    <row r="512" spans="4:21" ht="15" x14ac:dyDescent="0.25">
      <c r="D512" s="77"/>
      <c r="E512" s="78"/>
      <c r="F512" s="77"/>
      <c r="I512" s="79"/>
      <c r="O512" s="79"/>
      <c r="U512" s="84"/>
    </row>
    <row r="513" spans="4:21" ht="15" x14ac:dyDescent="0.25">
      <c r="D513" s="77"/>
      <c r="E513" s="78"/>
      <c r="F513" s="77"/>
      <c r="I513" s="79"/>
      <c r="O513" s="79"/>
      <c r="U513" s="84"/>
    </row>
    <row r="514" spans="4:21" ht="15" x14ac:dyDescent="0.25">
      <c r="D514" s="77"/>
      <c r="E514" s="78"/>
      <c r="F514" s="77"/>
      <c r="I514" s="79"/>
      <c r="O514" s="79"/>
      <c r="U514" s="84"/>
    </row>
    <row r="515" spans="4:21" ht="15" x14ac:dyDescent="0.25">
      <c r="D515" s="77"/>
      <c r="E515" s="78"/>
      <c r="F515" s="77"/>
      <c r="I515" s="79"/>
      <c r="O515" s="79"/>
      <c r="U515" s="84"/>
    </row>
    <row r="516" spans="4:21" ht="15" x14ac:dyDescent="0.25">
      <c r="D516" s="77"/>
      <c r="E516" s="78"/>
      <c r="F516" s="77"/>
      <c r="I516" s="79"/>
      <c r="O516" s="79"/>
      <c r="U516" s="84"/>
    </row>
    <row r="517" spans="4:21" ht="15" x14ac:dyDescent="0.25">
      <c r="D517" s="77"/>
      <c r="E517" s="78"/>
      <c r="F517" s="77"/>
      <c r="I517" s="79"/>
      <c r="O517" s="79"/>
      <c r="U517" s="84"/>
    </row>
    <row r="518" spans="4:21" ht="15" x14ac:dyDescent="0.25">
      <c r="D518" s="77"/>
      <c r="E518" s="78"/>
      <c r="F518" s="77"/>
      <c r="I518" s="79"/>
      <c r="O518" s="79"/>
      <c r="U518" s="84"/>
    </row>
    <row r="519" spans="4:21" ht="15" x14ac:dyDescent="0.25">
      <c r="D519" s="77"/>
      <c r="E519" s="78"/>
      <c r="F519" s="77"/>
      <c r="I519" s="79"/>
      <c r="O519" s="79"/>
      <c r="U519" s="84"/>
    </row>
    <row r="520" spans="4:21" ht="15" x14ac:dyDescent="0.25">
      <c r="D520" s="77"/>
      <c r="E520" s="78"/>
      <c r="F520" s="77"/>
      <c r="I520" s="79"/>
      <c r="O520" s="79"/>
      <c r="U520" s="84"/>
    </row>
    <row r="521" spans="4:21" ht="15" x14ac:dyDescent="0.25">
      <c r="D521" s="77"/>
      <c r="E521" s="78"/>
      <c r="F521" s="77"/>
      <c r="I521" s="79"/>
      <c r="O521" s="79"/>
      <c r="U521" s="84"/>
    </row>
    <row r="522" spans="4:21" ht="15" x14ac:dyDescent="0.25">
      <c r="D522" s="77"/>
      <c r="E522" s="78"/>
      <c r="F522" s="77"/>
      <c r="I522" s="79"/>
      <c r="O522" s="79"/>
      <c r="U522" s="84"/>
    </row>
    <row r="523" spans="4:21" ht="15" x14ac:dyDescent="0.25">
      <c r="D523" s="77"/>
      <c r="E523" s="78"/>
      <c r="F523" s="77"/>
      <c r="I523" s="79"/>
      <c r="O523" s="79"/>
      <c r="U523" s="84"/>
    </row>
    <row r="524" spans="4:21" ht="15" x14ac:dyDescent="0.25">
      <c r="D524" s="77"/>
      <c r="E524" s="78"/>
      <c r="F524" s="77"/>
      <c r="I524" s="79"/>
      <c r="O524" s="79"/>
      <c r="U524" s="84"/>
    </row>
    <row r="525" spans="4:21" ht="15" x14ac:dyDescent="0.25">
      <c r="D525" s="77"/>
      <c r="E525" s="78"/>
      <c r="F525" s="77"/>
      <c r="I525" s="79"/>
      <c r="O525" s="79"/>
      <c r="U525" s="84"/>
    </row>
    <row r="526" spans="4:21" ht="15" x14ac:dyDescent="0.25">
      <c r="D526" s="77"/>
      <c r="E526" s="78"/>
      <c r="F526" s="77"/>
      <c r="I526" s="79"/>
      <c r="O526" s="79"/>
      <c r="U526" s="84"/>
    </row>
    <row r="527" spans="4:21" ht="15" x14ac:dyDescent="0.25">
      <c r="D527" s="77"/>
      <c r="E527" s="78"/>
      <c r="F527" s="77"/>
      <c r="I527" s="79"/>
      <c r="O527" s="79"/>
      <c r="U527" s="84"/>
    </row>
    <row r="528" spans="4:21" ht="15" x14ac:dyDescent="0.25">
      <c r="D528" s="77"/>
      <c r="E528" s="78"/>
      <c r="F528" s="77"/>
      <c r="I528" s="79"/>
      <c r="O528" s="79"/>
      <c r="U528" s="84"/>
    </row>
    <row r="529" spans="4:21" ht="15" x14ac:dyDescent="0.25">
      <c r="D529" s="77"/>
      <c r="E529" s="78"/>
      <c r="F529" s="77"/>
      <c r="I529" s="79"/>
      <c r="O529" s="79"/>
      <c r="U529" s="84"/>
    </row>
    <row r="530" spans="4:21" ht="15" x14ac:dyDescent="0.25">
      <c r="D530" s="77"/>
      <c r="E530" s="78"/>
      <c r="F530" s="77"/>
      <c r="I530" s="79"/>
      <c r="O530" s="79"/>
      <c r="U530" s="84"/>
    </row>
    <row r="531" spans="4:21" ht="15" x14ac:dyDescent="0.25">
      <c r="D531" s="77"/>
      <c r="E531" s="78"/>
      <c r="F531" s="77"/>
      <c r="I531" s="79"/>
      <c r="O531" s="79"/>
      <c r="U531" s="84"/>
    </row>
    <row r="532" spans="4:21" ht="15" x14ac:dyDescent="0.25">
      <c r="D532" s="77"/>
      <c r="E532" s="78"/>
      <c r="F532" s="77"/>
      <c r="I532" s="79"/>
      <c r="O532" s="79"/>
      <c r="U532" s="84"/>
    </row>
    <row r="533" spans="4:21" ht="15" x14ac:dyDescent="0.25">
      <c r="D533" s="77"/>
      <c r="E533" s="78"/>
      <c r="F533" s="77"/>
      <c r="I533" s="79"/>
      <c r="O533" s="79"/>
      <c r="U533" s="84"/>
    </row>
    <row r="534" spans="4:21" ht="15" x14ac:dyDescent="0.25">
      <c r="D534" s="77"/>
      <c r="E534" s="78"/>
      <c r="F534" s="77"/>
      <c r="I534" s="79"/>
      <c r="O534" s="79"/>
      <c r="U534" s="84"/>
    </row>
    <row r="535" spans="4:21" ht="15" x14ac:dyDescent="0.25">
      <c r="D535" s="77"/>
      <c r="E535" s="78"/>
      <c r="F535" s="77"/>
      <c r="I535" s="79"/>
      <c r="O535" s="79"/>
      <c r="U535" s="84"/>
    </row>
    <row r="536" spans="4:21" ht="15" x14ac:dyDescent="0.25">
      <c r="D536" s="77"/>
      <c r="E536" s="78"/>
      <c r="F536" s="77"/>
      <c r="I536" s="79"/>
      <c r="O536" s="79"/>
      <c r="U536" s="84"/>
    </row>
    <row r="537" spans="4:21" ht="15" x14ac:dyDescent="0.25">
      <c r="D537" s="77"/>
      <c r="E537" s="78"/>
      <c r="F537" s="77"/>
      <c r="I537" s="79"/>
      <c r="O537" s="79"/>
      <c r="U537" s="84"/>
    </row>
    <row r="538" spans="4:21" ht="15" x14ac:dyDescent="0.25">
      <c r="D538" s="77"/>
      <c r="E538" s="78"/>
      <c r="F538" s="77"/>
      <c r="I538" s="79"/>
      <c r="O538" s="79"/>
      <c r="U538" s="84"/>
    </row>
    <row r="539" spans="4:21" ht="15" x14ac:dyDescent="0.25">
      <c r="D539" s="77"/>
      <c r="E539" s="78"/>
      <c r="F539" s="77"/>
      <c r="I539" s="79"/>
      <c r="O539" s="79"/>
      <c r="U539" s="84"/>
    </row>
    <row r="540" spans="4:21" ht="15" x14ac:dyDescent="0.25">
      <c r="D540" s="77"/>
      <c r="E540" s="78"/>
      <c r="F540" s="77"/>
      <c r="I540" s="79"/>
      <c r="O540" s="79"/>
      <c r="U540" s="84"/>
    </row>
    <row r="541" spans="4:21" ht="15" x14ac:dyDescent="0.25">
      <c r="D541" s="77"/>
      <c r="E541" s="78"/>
      <c r="F541" s="77"/>
      <c r="I541" s="79"/>
      <c r="O541" s="79"/>
      <c r="U541" s="84"/>
    </row>
    <row r="542" spans="4:21" ht="15" x14ac:dyDescent="0.25">
      <c r="D542" s="77"/>
      <c r="E542" s="78"/>
      <c r="F542" s="77"/>
      <c r="I542" s="79"/>
      <c r="O542" s="79"/>
      <c r="U542" s="84"/>
    </row>
    <row r="543" spans="4:21" ht="15" x14ac:dyDescent="0.25">
      <c r="D543" s="77"/>
      <c r="E543" s="78"/>
      <c r="F543" s="77"/>
      <c r="I543" s="79"/>
      <c r="O543" s="79"/>
      <c r="U543" s="84"/>
    </row>
    <row r="544" spans="4:21" ht="15" x14ac:dyDescent="0.25">
      <c r="D544" s="77"/>
      <c r="E544" s="78"/>
      <c r="F544" s="77"/>
      <c r="I544" s="79"/>
      <c r="O544" s="79"/>
      <c r="U544" s="84"/>
    </row>
    <row r="545" spans="4:21" ht="15" x14ac:dyDescent="0.25">
      <c r="D545" s="77"/>
      <c r="E545" s="78"/>
      <c r="F545" s="77"/>
      <c r="I545" s="79"/>
      <c r="O545" s="79"/>
      <c r="U545" s="84"/>
    </row>
    <row r="546" spans="4:21" ht="15" x14ac:dyDescent="0.25">
      <c r="D546" s="77"/>
      <c r="E546" s="78"/>
      <c r="F546" s="77"/>
      <c r="I546" s="79"/>
      <c r="O546" s="79"/>
      <c r="U546" s="84"/>
    </row>
    <row r="547" spans="4:21" ht="15" x14ac:dyDescent="0.25">
      <c r="D547" s="77"/>
      <c r="E547" s="78"/>
      <c r="F547" s="77"/>
      <c r="I547" s="79"/>
      <c r="O547" s="79"/>
      <c r="U547" s="84"/>
    </row>
    <row r="548" spans="4:21" ht="15" x14ac:dyDescent="0.25">
      <c r="D548" s="77"/>
      <c r="E548" s="78"/>
      <c r="F548" s="77"/>
      <c r="I548" s="79"/>
      <c r="O548" s="79"/>
      <c r="U548" s="84"/>
    </row>
    <row r="549" spans="4:21" ht="15" x14ac:dyDescent="0.25">
      <c r="D549" s="77"/>
      <c r="E549" s="78"/>
      <c r="F549" s="77"/>
      <c r="I549" s="79"/>
      <c r="O549" s="79"/>
      <c r="U549" s="84"/>
    </row>
    <row r="550" spans="4:21" ht="15" x14ac:dyDescent="0.25">
      <c r="D550" s="77"/>
      <c r="E550" s="78"/>
      <c r="F550" s="77"/>
      <c r="I550" s="79"/>
      <c r="O550" s="79"/>
      <c r="U550" s="84"/>
    </row>
    <row r="551" spans="4:21" ht="15" x14ac:dyDescent="0.25">
      <c r="D551" s="77"/>
      <c r="E551" s="78"/>
      <c r="F551" s="77"/>
      <c r="I551" s="79"/>
      <c r="O551" s="79"/>
      <c r="U551" s="84"/>
    </row>
    <row r="552" spans="4:21" ht="15" x14ac:dyDescent="0.25">
      <c r="D552" s="77"/>
      <c r="E552" s="78"/>
      <c r="F552" s="77"/>
      <c r="I552" s="79"/>
      <c r="O552" s="79"/>
      <c r="U552" s="84"/>
    </row>
    <row r="553" spans="4:21" ht="15" x14ac:dyDescent="0.25">
      <c r="D553" s="77"/>
      <c r="E553" s="78"/>
      <c r="F553" s="77"/>
      <c r="I553" s="79"/>
      <c r="O553" s="79"/>
      <c r="U553" s="84"/>
    </row>
    <row r="554" spans="4:21" ht="15" x14ac:dyDescent="0.25">
      <c r="D554" s="77"/>
      <c r="E554" s="78"/>
      <c r="F554" s="77"/>
      <c r="I554" s="79"/>
      <c r="O554" s="79"/>
      <c r="U554" s="84"/>
    </row>
    <row r="555" spans="4:21" ht="15" x14ac:dyDescent="0.25">
      <c r="D555" s="77"/>
      <c r="E555" s="78"/>
      <c r="F555" s="77"/>
      <c r="I555" s="79"/>
      <c r="O555" s="79"/>
      <c r="U555" s="84"/>
    </row>
    <row r="556" spans="4:21" ht="15" x14ac:dyDescent="0.25">
      <c r="D556" s="77"/>
      <c r="E556" s="78"/>
      <c r="F556" s="77"/>
      <c r="I556" s="79"/>
      <c r="O556" s="79"/>
      <c r="U556" s="84"/>
    </row>
    <row r="557" spans="4:21" ht="15" x14ac:dyDescent="0.25">
      <c r="D557" s="77"/>
      <c r="E557" s="78"/>
      <c r="F557" s="77"/>
      <c r="I557" s="79"/>
      <c r="O557" s="79"/>
      <c r="U557" s="84"/>
    </row>
    <row r="558" spans="4:21" ht="15" x14ac:dyDescent="0.25">
      <c r="D558" s="77"/>
      <c r="E558" s="78"/>
      <c r="F558" s="77"/>
      <c r="I558" s="79"/>
      <c r="O558" s="79"/>
      <c r="U558" s="84"/>
    </row>
    <row r="559" spans="4:21" ht="15" x14ac:dyDescent="0.25">
      <c r="D559" s="77"/>
      <c r="E559" s="78"/>
      <c r="F559" s="77"/>
      <c r="I559" s="79"/>
      <c r="O559" s="79"/>
      <c r="U559" s="84"/>
    </row>
    <row r="560" spans="4:21" ht="15" x14ac:dyDescent="0.25">
      <c r="D560" s="77"/>
      <c r="E560" s="78"/>
      <c r="F560" s="77"/>
      <c r="I560" s="79"/>
      <c r="O560" s="79"/>
      <c r="U560" s="84"/>
    </row>
    <row r="561" spans="4:21" ht="15" x14ac:dyDescent="0.25">
      <c r="D561" s="77"/>
      <c r="E561" s="78"/>
      <c r="F561" s="77"/>
      <c r="I561" s="79"/>
      <c r="O561" s="79"/>
      <c r="U561" s="84"/>
    </row>
    <row r="562" spans="4:21" ht="15" x14ac:dyDescent="0.25">
      <c r="D562" s="77"/>
      <c r="E562" s="78"/>
      <c r="F562" s="77"/>
      <c r="I562" s="79"/>
      <c r="O562" s="79"/>
      <c r="U562" s="84"/>
    </row>
    <row r="563" spans="4:21" ht="15" x14ac:dyDescent="0.25">
      <c r="D563" s="77"/>
      <c r="E563" s="78"/>
      <c r="F563" s="77"/>
      <c r="I563" s="79"/>
      <c r="O563" s="79"/>
      <c r="U563" s="84"/>
    </row>
    <row r="564" spans="4:21" ht="15" x14ac:dyDescent="0.25">
      <c r="D564" s="77"/>
      <c r="E564" s="78"/>
      <c r="F564" s="77"/>
      <c r="I564" s="79"/>
      <c r="O564" s="79"/>
      <c r="U564" s="84"/>
    </row>
    <row r="565" spans="4:21" ht="15" x14ac:dyDescent="0.25">
      <c r="D565" s="77"/>
      <c r="E565" s="78"/>
      <c r="F565" s="77"/>
      <c r="I565" s="79"/>
      <c r="O565" s="79"/>
      <c r="U565" s="84"/>
    </row>
    <row r="566" spans="4:21" ht="15" x14ac:dyDescent="0.25">
      <c r="D566" s="77"/>
      <c r="E566" s="78"/>
      <c r="F566" s="77"/>
      <c r="I566" s="79"/>
      <c r="O566" s="79"/>
      <c r="U566" s="84"/>
    </row>
    <row r="567" spans="4:21" ht="15" x14ac:dyDescent="0.25">
      <c r="D567" s="77"/>
      <c r="E567" s="78"/>
      <c r="F567" s="77"/>
      <c r="I567" s="79"/>
      <c r="O567" s="79"/>
      <c r="U567" s="84"/>
    </row>
    <row r="568" spans="4:21" ht="15" x14ac:dyDescent="0.25">
      <c r="D568" s="77"/>
      <c r="E568" s="78"/>
      <c r="F568" s="77"/>
      <c r="I568" s="79"/>
      <c r="O568" s="79"/>
      <c r="U568" s="84"/>
    </row>
    <row r="569" spans="4:21" ht="15" x14ac:dyDescent="0.25">
      <c r="D569" s="77"/>
      <c r="E569" s="78"/>
      <c r="F569" s="77"/>
      <c r="I569" s="79"/>
      <c r="O569" s="79"/>
      <c r="U569" s="84"/>
    </row>
    <row r="570" spans="4:21" ht="15" x14ac:dyDescent="0.25">
      <c r="D570" s="77"/>
      <c r="E570" s="78"/>
      <c r="F570" s="77"/>
      <c r="I570" s="79"/>
      <c r="O570" s="79"/>
      <c r="U570" s="84"/>
    </row>
    <row r="571" spans="4:21" ht="15" x14ac:dyDescent="0.25">
      <c r="D571" s="77"/>
      <c r="E571" s="78"/>
      <c r="F571" s="77"/>
      <c r="I571" s="79"/>
      <c r="O571" s="79"/>
      <c r="U571" s="84"/>
    </row>
    <row r="572" spans="4:21" ht="15" x14ac:dyDescent="0.25">
      <c r="D572" s="77"/>
      <c r="E572" s="78"/>
      <c r="F572" s="77"/>
      <c r="I572" s="79"/>
      <c r="O572" s="79"/>
      <c r="U572" s="84"/>
    </row>
    <row r="573" spans="4:21" ht="15" x14ac:dyDescent="0.25">
      <c r="D573" s="77"/>
      <c r="E573" s="78"/>
      <c r="F573" s="77"/>
      <c r="I573" s="79"/>
      <c r="O573" s="79"/>
      <c r="U573" s="84"/>
    </row>
    <row r="574" spans="4:21" ht="15" x14ac:dyDescent="0.25">
      <c r="D574" s="77"/>
      <c r="E574" s="78"/>
      <c r="F574" s="77"/>
      <c r="I574" s="79"/>
      <c r="O574" s="79"/>
      <c r="U574" s="84"/>
    </row>
    <row r="575" spans="4:21" ht="15" x14ac:dyDescent="0.25">
      <c r="D575" s="77"/>
      <c r="E575" s="78"/>
      <c r="F575" s="77"/>
      <c r="I575" s="79"/>
      <c r="O575" s="79"/>
      <c r="U575" s="84"/>
    </row>
    <row r="576" spans="4:21" ht="15" x14ac:dyDescent="0.25">
      <c r="D576" s="77"/>
      <c r="E576" s="78"/>
      <c r="F576" s="77"/>
      <c r="I576" s="79"/>
      <c r="O576" s="79"/>
      <c r="U576" s="84"/>
    </row>
    <row r="577" spans="4:21" ht="15" x14ac:dyDescent="0.25">
      <c r="D577" s="77"/>
      <c r="E577" s="78"/>
      <c r="F577" s="77"/>
      <c r="I577" s="79"/>
      <c r="O577" s="79"/>
      <c r="U577" s="84"/>
    </row>
    <row r="578" spans="4:21" ht="15" x14ac:dyDescent="0.25">
      <c r="D578" s="77"/>
      <c r="E578" s="78"/>
      <c r="F578" s="77"/>
      <c r="I578" s="79"/>
      <c r="O578" s="79"/>
      <c r="U578" s="84"/>
    </row>
    <row r="579" spans="4:21" ht="15" x14ac:dyDescent="0.25">
      <c r="D579" s="77"/>
      <c r="E579" s="78"/>
      <c r="F579" s="77"/>
      <c r="I579" s="79"/>
      <c r="O579" s="79"/>
      <c r="U579" s="84"/>
    </row>
    <row r="580" spans="4:21" ht="15" x14ac:dyDescent="0.25">
      <c r="D580" s="77"/>
      <c r="E580" s="78"/>
      <c r="F580" s="77"/>
      <c r="I580" s="79"/>
      <c r="O580" s="79"/>
      <c r="U580" s="84"/>
    </row>
    <row r="581" spans="4:21" ht="15" x14ac:dyDescent="0.25">
      <c r="D581" s="77"/>
      <c r="E581" s="78"/>
      <c r="F581" s="77"/>
      <c r="I581" s="79"/>
      <c r="O581" s="79"/>
      <c r="U581" s="84"/>
    </row>
    <row r="582" spans="4:21" ht="15" x14ac:dyDescent="0.25">
      <c r="D582" s="77"/>
      <c r="E582" s="78"/>
      <c r="F582" s="77"/>
      <c r="I582" s="79"/>
      <c r="O582" s="79"/>
      <c r="U582" s="84"/>
    </row>
    <row r="583" spans="4:21" ht="15" x14ac:dyDescent="0.25">
      <c r="D583" s="77"/>
      <c r="E583" s="78"/>
      <c r="F583" s="77"/>
      <c r="I583" s="79"/>
      <c r="O583" s="79"/>
      <c r="U583" s="84"/>
    </row>
    <row r="584" spans="4:21" ht="15" x14ac:dyDescent="0.25">
      <c r="D584" s="77"/>
      <c r="E584" s="78"/>
      <c r="F584" s="77"/>
      <c r="I584" s="79"/>
      <c r="O584" s="79"/>
      <c r="U584" s="84"/>
    </row>
    <row r="585" spans="4:21" ht="15" x14ac:dyDescent="0.25">
      <c r="D585" s="77"/>
      <c r="E585" s="78"/>
      <c r="F585" s="77"/>
      <c r="I585" s="79"/>
      <c r="O585" s="79"/>
      <c r="U585" s="84"/>
    </row>
    <row r="586" spans="4:21" ht="15" x14ac:dyDescent="0.25">
      <c r="D586" s="77"/>
      <c r="E586" s="78"/>
      <c r="F586" s="77"/>
      <c r="I586" s="79"/>
      <c r="O586" s="79"/>
      <c r="U586" s="84"/>
    </row>
    <row r="587" spans="4:21" ht="15" x14ac:dyDescent="0.25">
      <c r="D587" s="77"/>
      <c r="E587" s="78"/>
      <c r="F587" s="77"/>
      <c r="I587" s="79"/>
      <c r="O587" s="79"/>
      <c r="U587" s="84"/>
    </row>
    <row r="588" spans="4:21" ht="15" x14ac:dyDescent="0.25">
      <c r="D588" s="77"/>
      <c r="E588" s="78"/>
      <c r="F588" s="77"/>
      <c r="I588" s="79"/>
      <c r="O588" s="79"/>
      <c r="U588" s="84"/>
    </row>
    <row r="589" spans="4:21" ht="15" x14ac:dyDescent="0.25">
      <c r="D589" s="77"/>
      <c r="E589" s="78"/>
      <c r="F589" s="77"/>
      <c r="I589" s="79"/>
      <c r="O589" s="79"/>
      <c r="U589" s="84"/>
    </row>
    <row r="590" spans="4:21" ht="15" x14ac:dyDescent="0.25">
      <c r="D590" s="77"/>
      <c r="E590" s="78"/>
      <c r="F590" s="77"/>
      <c r="I590" s="79"/>
      <c r="O590" s="79"/>
      <c r="U590" s="84"/>
    </row>
    <row r="591" spans="4:21" ht="15" x14ac:dyDescent="0.25">
      <c r="D591" s="77"/>
      <c r="E591" s="78"/>
      <c r="F591" s="77"/>
      <c r="I591" s="79"/>
      <c r="O591" s="79"/>
      <c r="U591" s="84"/>
    </row>
    <row r="592" spans="4:21" ht="15" x14ac:dyDescent="0.25">
      <c r="D592" s="77"/>
      <c r="E592" s="78"/>
      <c r="F592" s="77"/>
      <c r="I592" s="79"/>
      <c r="O592" s="79"/>
      <c r="U592" s="84"/>
    </row>
    <row r="593" spans="4:21" ht="15" x14ac:dyDescent="0.25">
      <c r="D593" s="77"/>
      <c r="E593" s="78"/>
      <c r="F593" s="77"/>
      <c r="I593" s="79"/>
      <c r="O593" s="79"/>
      <c r="U593" s="84"/>
    </row>
    <row r="594" spans="4:21" ht="15" x14ac:dyDescent="0.25">
      <c r="D594" s="77"/>
      <c r="E594" s="78"/>
      <c r="F594" s="77"/>
      <c r="I594" s="79"/>
      <c r="O594" s="79"/>
      <c r="U594" s="84"/>
    </row>
    <row r="595" spans="4:21" ht="15" x14ac:dyDescent="0.25">
      <c r="D595" s="77"/>
      <c r="E595" s="78"/>
      <c r="F595" s="77"/>
      <c r="I595" s="79"/>
      <c r="O595" s="79"/>
      <c r="U595" s="84"/>
    </row>
    <row r="596" spans="4:21" ht="15" x14ac:dyDescent="0.25">
      <c r="D596" s="77"/>
      <c r="E596" s="78"/>
      <c r="F596" s="77"/>
      <c r="I596" s="79"/>
      <c r="O596" s="79"/>
      <c r="U596" s="84"/>
    </row>
    <row r="597" spans="4:21" ht="15" x14ac:dyDescent="0.25">
      <c r="D597" s="77"/>
      <c r="E597" s="78"/>
      <c r="F597" s="77"/>
      <c r="I597" s="79"/>
      <c r="O597" s="79"/>
      <c r="U597" s="84"/>
    </row>
    <row r="598" spans="4:21" ht="15" x14ac:dyDescent="0.25">
      <c r="D598" s="77"/>
      <c r="E598" s="78"/>
      <c r="F598" s="77"/>
      <c r="I598" s="79"/>
      <c r="O598" s="79"/>
      <c r="U598" s="84"/>
    </row>
    <row r="599" spans="4:21" ht="15" x14ac:dyDescent="0.25">
      <c r="D599" s="77"/>
      <c r="E599" s="78"/>
      <c r="F599" s="77"/>
      <c r="I599" s="79"/>
      <c r="O599" s="79"/>
      <c r="U599" s="84"/>
    </row>
    <row r="600" spans="4:21" ht="15" x14ac:dyDescent="0.25">
      <c r="D600" s="77"/>
      <c r="E600" s="78"/>
      <c r="F600" s="77"/>
      <c r="I600" s="79"/>
      <c r="O600" s="79"/>
      <c r="U600" s="84"/>
    </row>
    <row r="601" spans="4:21" ht="15" x14ac:dyDescent="0.25">
      <c r="D601" s="77"/>
      <c r="E601" s="78"/>
      <c r="F601" s="77"/>
      <c r="I601" s="79"/>
      <c r="O601" s="79"/>
      <c r="U601" s="84"/>
    </row>
    <row r="602" spans="4:21" ht="15" x14ac:dyDescent="0.25">
      <c r="D602" s="77"/>
      <c r="E602" s="78"/>
      <c r="F602" s="77"/>
      <c r="I602" s="79"/>
      <c r="O602" s="79"/>
      <c r="U602" s="84"/>
    </row>
    <row r="603" spans="4:21" ht="15" x14ac:dyDescent="0.25">
      <c r="D603" s="77"/>
      <c r="E603" s="78"/>
      <c r="F603" s="77"/>
      <c r="I603" s="79"/>
      <c r="O603" s="79"/>
      <c r="U603" s="84"/>
    </row>
    <row r="604" spans="4:21" ht="15" x14ac:dyDescent="0.25">
      <c r="D604" s="77"/>
      <c r="E604" s="78"/>
      <c r="F604" s="77"/>
      <c r="I604" s="79"/>
      <c r="O604" s="79"/>
      <c r="U604" s="84"/>
    </row>
    <row r="605" spans="4:21" ht="15" x14ac:dyDescent="0.25">
      <c r="D605" s="77"/>
      <c r="E605" s="78"/>
      <c r="F605" s="77"/>
      <c r="I605" s="79"/>
      <c r="O605" s="79"/>
      <c r="U605" s="84"/>
    </row>
    <row r="606" spans="4:21" ht="15" x14ac:dyDescent="0.25">
      <c r="D606" s="77"/>
      <c r="E606" s="78"/>
      <c r="F606" s="77"/>
      <c r="I606" s="79"/>
      <c r="O606" s="79"/>
      <c r="U606" s="84"/>
    </row>
    <row r="607" spans="4:21" ht="15" x14ac:dyDescent="0.25">
      <c r="D607" s="77"/>
      <c r="E607" s="78"/>
      <c r="F607" s="77"/>
      <c r="I607" s="79"/>
      <c r="O607" s="79"/>
      <c r="U607" s="84"/>
    </row>
    <row r="608" spans="4:21" ht="15" x14ac:dyDescent="0.25">
      <c r="D608" s="77"/>
      <c r="E608" s="78"/>
      <c r="F608" s="77"/>
      <c r="I608" s="79"/>
      <c r="O608" s="79"/>
      <c r="U608" s="84"/>
    </row>
    <row r="609" spans="4:21" ht="15" x14ac:dyDescent="0.25">
      <c r="D609" s="77"/>
      <c r="E609" s="78"/>
      <c r="F609" s="77"/>
      <c r="I609" s="79"/>
      <c r="O609" s="79"/>
      <c r="U609" s="84"/>
    </row>
    <row r="610" spans="4:21" ht="15" x14ac:dyDescent="0.25">
      <c r="D610" s="77"/>
      <c r="E610" s="78"/>
      <c r="F610" s="77"/>
      <c r="I610" s="79"/>
      <c r="O610" s="79"/>
      <c r="U610" s="84"/>
    </row>
    <row r="611" spans="4:21" ht="15" x14ac:dyDescent="0.25">
      <c r="D611" s="77"/>
      <c r="E611" s="78"/>
      <c r="F611" s="77"/>
      <c r="I611" s="79"/>
      <c r="O611" s="79"/>
      <c r="U611" s="84"/>
    </row>
    <row r="612" spans="4:21" ht="15" x14ac:dyDescent="0.25">
      <c r="D612" s="77"/>
      <c r="E612" s="78"/>
      <c r="F612" s="77"/>
      <c r="I612" s="79"/>
      <c r="O612" s="79"/>
      <c r="U612" s="84"/>
    </row>
    <row r="613" spans="4:21" ht="15" x14ac:dyDescent="0.25">
      <c r="D613" s="77"/>
      <c r="E613" s="78"/>
      <c r="F613" s="77"/>
      <c r="I613" s="79"/>
      <c r="O613" s="79"/>
      <c r="U613" s="84"/>
    </row>
    <row r="614" spans="4:21" ht="15" x14ac:dyDescent="0.25">
      <c r="D614" s="77"/>
      <c r="E614" s="78"/>
      <c r="F614" s="77"/>
      <c r="I614" s="79"/>
      <c r="O614" s="79"/>
      <c r="U614" s="84"/>
    </row>
    <row r="615" spans="4:21" ht="15" x14ac:dyDescent="0.25">
      <c r="D615" s="77"/>
      <c r="E615" s="78"/>
      <c r="F615" s="77"/>
      <c r="I615" s="79"/>
      <c r="O615" s="79"/>
      <c r="U615" s="84"/>
    </row>
    <row r="616" spans="4:21" ht="15" x14ac:dyDescent="0.25">
      <c r="D616" s="77"/>
      <c r="E616" s="78"/>
      <c r="F616" s="77"/>
      <c r="I616" s="79"/>
      <c r="O616" s="79"/>
      <c r="U616" s="84"/>
    </row>
    <row r="617" spans="4:21" ht="15" x14ac:dyDescent="0.25">
      <c r="D617" s="77"/>
      <c r="E617" s="78"/>
      <c r="F617" s="77"/>
      <c r="I617" s="79"/>
      <c r="O617" s="79"/>
      <c r="U617" s="84"/>
    </row>
    <row r="618" spans="4:21" ht="15" x14ac:dyDescent="0.25">
      <c r="D618" s="77"/>
      <c r="E618" s="78"/>
      <c r="F618" s="77"/>
      <c r="I618" s="79"/>
      <c r="O618" s="79"/>
      <c r="U618" s="84"/>
    </row>
    <row r="619" spans="4:21" ht="15" x14ac:dyDescent="0.25">
      <c r="D619" s="77"/>
      <c r="E619" s="78"/>
      <c r="F619" s="77"/>
      <c r="I619" s="79"/>
      <c r="O619" s="79"/>
      <c r="U619" s="84"/>
    </row>
    <row r="620" spans="4:21" ht="15" x14ac:dyDescent="0.25">
      <c r="D620" s="77"/>
      <c r="E620" s="78"/>
      <c r="F620" s="77"/>
      <c r="I620" s="79"/>
      <c r="O620" s="79"/>
      <c r="U620" s="84"/>
    </row>
    <row r="621" spans="4:21" ht="15" x14ac:dyDescent="0.25">
      <c r="D621" s="77"/>
      <c r="E621" s="78"/>
      <c r="F621" s="77"/>
      <c r="I621" s="79"/>
      <c r="O621" s="79"/>
      <c r="U621" s="84"/>
    </row>
    <row r="622" spans="4:21" ht="15" x14ac:dyDescent="0.25">
      <c r="D622" s="77"/>
      <c r="E622" s="78"/>
      <c r="F622" s="77"/>
      <c r="I622" s="79"/>
      <c r="O622" s="79"/>
      <c r="U622" s="84"/>
    </row>
    <row r="623" spans="4:21" ht="15" x14ac:dyDescent="0.25">
      <c r="D623" s="77"/>
      <c r="E623" s="78"/>
      <c r="F623" s="77"/>
      <c r="I623" s="79"/>
      <c r="O623" s="79"/>
      <c r="U623" s="84"/>
    </row>
    <row r="624" spans="4:21" ht="15" x14ac:dyDescent="0.25">
      <c r="D624" s="77"/>
      <c r="E624" s="78"/>
      <c r="F624" s="77"/>
      <c r="I624" s="79"/>
      <c r="O624" s="79"/>
      <c r="U624" s="84"/>
    </row>
    <row r="625" spans="4:21" ht="15" x14ac:dyDescent="0.25">
      <c r="D625" s="77"/>
      <c r="E625" s="78"/>
      <c r="F625" s="77"/>
      <c r="I625" s="79"/>
      <c r="O625" s="79"/>
      <c r="U625" s="84"/>
    </row>
    <row r="626" spans="4:21" ht="15" x14ac:dyDescent="0.25">
      <c r="D626" s="77"/>
      <c r="E626" s="78"/>
      <c r="F626" s="77"/>
      <c r="I626" s="79"/>
      <c r="O626" s="79"/>
      <c r="U626" s="84"/>
    </row>
    <row r="627" spans="4:21" ht="15" x14ac:dyDescent="0.25">
      <c r="D627" s="77"/>
      <c r="E627" s="78"/>
      <c r="F627" s="77"/>
      <c r="I627" s="79"/>
      <c r="O627" s="79"/>
      <c r="U627" s="84"/>
    </row>
    <row r="628" spans="4:21" ht="15" x14ac:dyDescent="0.25">
      <c r="D628" s="77"/>
      <c r="E628" s="78"/>
      <c r="F628" s="77"/>
      <c r="I628" s="79"/>
      <c r="O628" s="79"/>
      <c r="U628" s="84"/>
    </row>
    <row r="629" spans="4:21" ht="15" x14ac:dyDescent="0.25">
      <c r="D629" s="77"/>
      <c r="E629" s="78"/>
      <c r="F629" s="77"/>
      <c r="I629" s="79"/>
      <c r="O629" s="79"/>
      <c r="U629" s="84"/>
    </row>
    <row r="630" spans="4:21" ht="15" x14ac:dyDescent="0.25">
      <c r="D630" s="77"/>
      <c r="E630" s="78"/>
      <c r="F630" s="77"/>
      <c r="I630" s="79"/>
      <c r="O630" s="79"/>
      <c r="U630" s="84"/>
    </row>
    <row r="631" spans="4:21" ht="15" x14ac:dyDescent="0.25">
      <c r="D631" s="77"/>
      <c r="E631" s="78"/>
      <c r="F631" s="77"/>
      <c r="I631" s="79"/>
      <c r="O631" s="79"/>
      <c r="U631" s="84"/>
    </row>
    <row r="632" spans="4:21" ht="15" x14ac:dyDescent="0.25">
      <c r="D632" s="77"/>
      <c r="E632" s="78"/>
      <c r="F632" s="77"/>
      <c r="I632" s="79"/>
      <c r="O632" s="79"/>
      <c r="U632" s="84"/>
    </row>
    <row r="633" spans="4:21" ht="15" x14ac:dyDescent="0.25">
      <c r="D633" s="77"/>
      <c r="E633" s="78"/>
      <c r="F633" s="77"/>
      <c r="I633" s="79"/>
      <c r="O633" s="79"/>
      <c r="U633" s="84"/>
    </row>
    <row r="634" spans="4:21" ht="15" x14ac:dyDescent="0.25">
      <c r="D634" s="77"/>
      <c r="E634" s="78"/>
      <c r="F634" s="77"/>
      <c r="I634" s="79"/>
      <c r="O634" s="79"/>
      <c r="U634" s="84"/>
    </row>
    <row r="635" spans="4:21" ht="15" x14ac:dyDescent="0.25">
      <c r="D635" s="77"/>
      <c r="E635" s="78"/>
      <c r="F635" s="77"/>
      <c r="I635" s="79"/>
      <c r="O635" s="79"/>
      <c r="U635" s="84"/>
    </row>
    <row r="636" spans="4:21" ht="15" x14ac:dyDescent="0.25">
      <c r="D636" s="77"/>
      <c r="E636" s="78"/>
      <c r="F636" s="77"/>
      <c r="I636" s="79"/>
      <c r="O636" s="79"/>
      <c r="U636" s="84"/>
    </row>
    <row r="637" spans="4:21" ht="15" x14ac:dyDescent="0.25">
      <c r="D637" s="77"/>
      <c r="E637" s="78"/>
      <c r="F637" s="77"/>
      <c r="I637" s="79"/>
      <c r="O637" s="79"/>
      <c r="U637" s="84"/>
    </row>
    <row r="638" spans="4:21" ht="15" x14ac:dyDescent="0.25">
      <c r="D638" s="77"/>
      <c r="E638" s="78"/>
      <c r="F638" s="77"/>
      <c r="I638" s="79"/>
      <c r="O638" s="79"/>
      <c r="U638" s="84"/>
    </row>
    <row r="639" spans="4:21" ht="15" x14ac:dyDescent="0.25">
      <c r="D639" s="77"/>
      <c r="E639" s="78"/>
      <c r="F639" s="77"/>
      <c r="I639" s="79"/>
      <c r="O639" s="79"/>
      <c r="U639" s="84"/>
    </row>
    <row r="640" spans="4:21" ht="15" x14ac:dyDescent="0.25">
      <c r="D640" s="77"/>
      <c r="E640" s="78"/>
      <c r="F640" s="77"/>
      <c r="I640" s="79"/>
      <c r="O640" s="79"/>
      <c r="U640" s="84"/>
    </row>
    <row r="641" spans="4:21" ht="15" x14ac:dyDescent="0.25">
      <c r="D641" s="77"/>
      <c r="E641" s="78"/>
      <c r="F641" s="77"/>
      <c r="I641" s="79"/>
      <c r="O641" s="79"/>
      <c r="U641" s="84"/>
    </row>
    <row r="642" spans="4:21" ht="15" x14ac:dyDescent="0.25">
      <c r="D642" s="77"/>
      <c r="E642" s="78"/>
      <c r="F642" s="77"/>
      <c r="I642" s="79"/>
      <c r="O642" s="79"/>
      <c r="U642" s="84"/>
    </row>
    <row r="643" spans="4:21" ht="15" x14ac:dyDescent="0.25">
      <c r="D643" s="77"/>
      <c r="E643" s="78"/>
      <c r="F643" s="77"/>
      <c r="I643" s="79"/>
      <c r="O643" s="79"/>
      <c r="U643" s="84"/>
    </row>
    <row r="644" spans="4:21" ht="15" x14ac:dyDescent="0.25">
      <c r="D644" s="77"/>
      <c r="E644" s="78"/>
      <c r="F644" s="77"/>
      <c r="I644" s="79"/>
      <c r="O644" s="79"/>
      <c r="U644" s="84"/>
    </row>
    <row r="645" spans="4:21" ht="15" x14ac:dyDescent="0.25">
      <c r="D645" s="77"/>
      <c r="E645" s="78"/>
      <c r="F645" s="77"/>
      <c r="I645" s="79"/>
      <c r="O645" s="79"/>
      <c r="U645" s="84"/>
    </row>
    <row r="646" spans="4:21" ht="15" x14ac:dyDescent="0.25">
      <c r="D646" s="77"/>
      <c r="E646" s="78"/>
      <c r="F646" s="77"/>
      <c r="I646" s="79"/>
      <c r="O646" s="79"/>
      <c r="U646" s="84"/>
    </row>
    <row r="647" spans="4:21" ht="15" x14ac:dyDescent="0.25">
      <c r="D647" s="77"/>
      <c r="E647" s="78"/>
      <c r="F647" s="77"/>
      <c r="I647" s="79"/>
      <c r="O647" s="79"/>
      <c r="U647" s="84"/>
    </row>
    <row r="648" spans="4:21" ht="15" x14ac:dyDescent="0.25">
      <c r="D648" s="77"/>
      <c r="E648" s="78"/>
      <c r="F648" s="77"/>
      <c r="I648" s="79"/>
      <c r="O648" s="79"/>
      <c r="U648" s="84"/>
    </row>
    <row r="649" spans="4:21" ht="15" x14ac:dyDescent="0.25">
      <c r="D649" s="77"/>
      <c r="E649" s="78"/>
      <c r="F649" s="77"/>
      <c r="I649" s="79"/>
      <c r="O649" s="79"/>
      <c r="U649" s="84"/>
    </row>
    <row r="650" spans="4:21" ht="15" x14ac:dyDescent="0.25">
      <c r="D650" s="77"/>
      <c r="E650" s="78"/>
      <c r="F650" s="77"/>
      <c r="I650" s="79"/>
      <c r="O650" s="79"/>
      <c r="U650" s="84"/>
    </row>
    <row r="651" spans="4:21" ht="15" x14ac:dyDescent="0.25">
      <c r="D651" s="77"/>
      <c r="E651" s="78"/>
      <c r="F651" s="77"/>
      <c r="I651" s="79"/>
      <c r="O651" s="79"/>
      <c r="U651" s="84"/>
    </row>
    <row r="652" spans="4:21" ht="15" x14ac:dyDescent="0.25">
      <c r="D652" s="77"/>
      <c r="E652" s="78"/>
      <c r="F652" s="77"/>
      <c r="I652" s="79"/>
      <c r="O652" s="79"/>
      <c r="U652" s="84"/>
    </row>
    <row r="653" spans="4:21" ht="15" x14ac:dyDescent="0.25">
      <c r="D653" s="77"/>
      <c r="E653" s="78"/>
      <c r="F653" s="77"/>
      <c r="I653" s="79"/>
      <c r="O653" s="79"/>
      <c r="U653" s="84"/>
    </row>
    <row r="654" spans="4:21" ht="15" x14ac:dyDescent="0.25">
      <c r="D654" s="77"/>
      <c r="E654" s="78"/>
      <c r="F654" s="77"/>
      <c r="I654" s="79"/>
      <c r="O654" s="79"/>
      <c r="U654" s="84"/>
    </row>
    <row r="655" spans="4:21" ht="15" x14ac:dyDescent="0.25">
      <c r="D655" s="77"/>
      <c r="E655" s="78"/>
      <c r="F655" s="77"/>
      <c r="I655" s="79"/>
      <c r="O655" s="79"/>
      <c r="U655" s="84"/>
    </row>
    <row r="656" spans="4:21" ht="15" x14ac:dyDescent="0.25">
      <c r="D656" s="77"/>
      <c r="E656" s="78"/>
      <c r="F656" s="77"/>
      <c r="I656" s="79"/>
      <c r="O656" s="79"/>
      <c r="U656" s="84"/>
    </row>
    <row r="657" spans="4:21" ht="15" x14ac:dyDescent="0.25">
      <c r="D657" s="77"/>
      <c r="E657" s="78"/>
      <c r="F657" s="77"/>
      <c r="I657" s="79"/>
      <c r="O657" s="79"/>
      <c r="U657" s="84"/>
    </row>
    <row r="658" spans="4:21" ht="15" x14ac:dyDescent="0.25">
      <c r="D658" s="77"/>
      <c r="E658" s="78"/>
      <c r="F658" s="77"/>
      <c r="I658" s="79"/>
      <c r="O658" s="79"/>
      <c r="U658" s="84"/>
    </row>
    <row r="659" spans="4:21" ht="15" x14ac:dyDescent="0.25">
      <c r="D659" s="77"/>
      <c r="E659" s="78"/>
      <c r="F659" s="77"/>
      <c r="I659" s="79"/>
      <c r="O659" s="79"/>
      <c r="U659" s="84"/>
    </row>
    <row r="660" spans="4:21" ht="15" x14ac:dyDescent="0.25">
      <c r="D660" s="77"/>
      <c r="E660" s="78"/>
      <c r="F660" s="77"/>
      <c r="I660" s="79"/>
      <c r="O660" s="79"/>
      <c r="U660" s="84"/>
    </row>
    <row r="661" spans="4:21" ht="15" x14ac:dyDescent="0.25">
      <c r="D661" s="77"/>
      <c r="E661" s="78"/>
      <c r="F661" s="77"/>
      <c r="I661" s="79"/>
      <c r="O661" s="79"/>
      <c r="U661" s="84"/>
    </row>
    <row r="662" spans="4:21" ht="15" x14ac:dyDescent="0.25">
      <c r="D662" s="77"/>
      <c r="E662" s="78"/>
      <c r="F662" s="77"/>
      <c r="I662" s="79"/>
      <c r="O662" s="79"/>
      <c r="U662" s="84"/>
    </row>
    <row r="663" spans="4:21" ht="15" x14ac:dyDescent="0.25">
      <c r="D663" s="77"/>
      <c r="E663" s="78"/>
      <c r="F663" s="77"/>
      <c r="I663" s="79"/>
      <c r="O663" s="79"/>
      <c r="U663" s="84"/>
    </row>
    <row r="664" spans="4:21" ht="15" x14ac:dyDescent="0.25">
      <c r="D664" s="77"/>
      <c r="E664" s="78"/>
      <c r="F664" s="77"/>
      <c r="I664" s="79"/>
      <c r="O664" s="79"/>
      <c r="U664" s="84"/>
    </row>
    <row r="665" spans="4:21" ht="15" x14ac:dyDescent="0.25">
      <c r="D665" s="77"/>
      <c r="E665" s="78"/>
      <c r="F665" s="77"/>
      <c r="I665" s="79"/>
      <c r="O665" s="79"/>
      <c r="U665" s="84"/>
    </row>
    <row r="666" spans="4:21" ht="15" x14ac:dyDescent="0.25">
      <c r="D666" s="77"/>
      <c r="E666" s="78"/>
      <c r="F666" s="77"/>
      <c r="I666" s="79"/>
      <c r="O666" s="79"/>
      <c r="U666" s="84"/>
    </row>
    <row r="667" spans="4:21" ht="15" x14ac:dyDescent="0.25">
      <c r="D667" s="77"/>
      <c r="E667" s="78"/>
      <c r="F667" s="77"/>
      <c r="I667" s="79"/>
      <c r="O667" s="79"/>
      <c r="U667" s="84"/>
    </row>
    <row r="668" spans="4:21" ht="15" x14ac:dyDescent="0.25">
      <c r="D668" s="77"/>
      <c r="E668" s="78"/>
      <c r="F668" s="77"/>
      <c r="I668" s="79"/>
      <c r="O668" s="79"/>
      <c r="U668" s="84"/>
    </row>
    <row r="669" spans="4:21" ht="15" x14ac:dyDescent="0.25">
      <c r="D669" s="77"/>
      <c r="E669" s="78"/>
      <c r="F669" s="77"/>
      <c r="I669" s="79"/>
      <c r="O669" s="79"/>
      <c r="U669" s="84"/>
    </row>
    <row r="670" spans="4:21" ht="15" x14ac:dyDescent="0.25">
      <c r="D670" s="77"/>
      <c r="E670" s="78"/>
      <c r="F670" s="77"/>
      <c r="I670" s="79"/>
      <c r="O670" s="79"/>
      <c r="U670" s="84"/>
    </row>
    <row r="671" spans="4:21" ht="15" x14ac:dyDescent="0.25">
      <c r="D671" s="77"/>
      <c r="E671" s="78"/>
      <c r="F671" s="77"/>
      <c r="I671" s="79"/>
      <c r="O671" s="79"/>
      <c r="U671" s="84"/>
    </row>
    <row r="672" spans="4:21" ht="15" x14ac:dyDescent="0.25">
      <c r="D672" s="77"/>
      <c r="E672" s="78"/>
      <c r="F672" s="77"/>
      <c r="I672" s="79"/>
      <c r="O672" s="79"/>
      <c r="U672" s="84"/>
    </row>
    <row r="673" spans="4:21" ht="15" x14ac:dyDescent="0.25">
      <c r="D673" s="77"/>
      <c r="E673" s="78"/>
      <c r="F673" s="77"/>
      <c r="I673" s="79"/>
      <c r="O673" s="79"/>
      <c r="U673" s="84"/>
    </row>
    <row r="674" spans="4:21" ht="15" x14ac:dyDescent="0.25">
      <c r="D674" s="77"/>
      <c r="E674" s="78"/>
      <c r="F674" s="77"/>
      <c r="I674" s="79"/>
      <c r="O674" s="79"/>
      <c r="U674" s="84"/>
    </row>
    <row r="675" spans="4:21" ht="15" x14ac:dyDescent="0.25">
      <c r="D675" s="77"/>
      <c r="E675" s="78"/>
      <c r="F675" s="77"/>
      <c r="I675" s="79"/>
      <c r="O675" s="79"/>
      <c r="U675" s="84"/>
    </row>
    <row r="676" spans="4:21" ht="15" x14ac:dyDescent="0.25">
      <c r="D676" s="77"/>
      <c r="E676" s="78"/>
      <c r="F676" s="77"/>
      <c r="I676" s="79"/>
      <c r="O676" s="79"/>
      <c r="U676" s="84"/>
    </row>
    <row r="677" spans="4:21" ht="15" x14ac:dyDescent="0.25">
      <c r="D677" s="77"/>
      <c r="E677" s="78"/>
      <c r="F677" s="77"/>
      <c r="I677" s="79"/>
      <c r="O677" s="79"/>
      <c r="U677" s="84"/>
    </row>
    <row r="678" spans="4:21" ht="15" x14ac:dyDescent="0.25">
      <c r="D678" s="77"/>
      <c r="E678" s="78"/>
      <c r="F678" s="77"/>
      <c r="I678" s="79"/>
      <c r="O678" s="79"/>
      <c r="U678" s="84"/>
    </row>
    <row r="679" spans="4:21" ht="15" x14ac:dyDescent="0.25">
      <c r="D679" s="77"/>
      <c r="E679" s="78"/>
      <c r="F679" s="77"/>
      <c r="I679" s="79"/>
      <c r="O679" s="79"/>
      <c r="U679" s="84"/>
    </row>
    <row r="680" spans="4:21" ht="15" x14ac:dyDescent="0.25">
      <c r="D680" s="77"/>
      <c r="E680" s="78"/>
      <c r="F680" s="77"/>
      <c r="I680" s="79"/>
      <c r="O680" s="79"/>
      <c r="U680" s="84"/>
    </row>
    <row r="681" spans="4:21" ht="15" x14ac:dyDescent="0.25">
      <c r="D681" s="77"/>
      <c r="E681" s="78"/>
      <c r="F681" s="77"/>
      <c r="I681" s="79"/>
      <c r="O681" s="79"/>
      <c r="U681" s="84"/>
    </row>
    <row r="682" spans="4:21" ht="15" x14ac:dyDescent="0.25">
      <c r="D682" s="77"/>
      <c r="E682" s="78"/>
      <c r="F682" s="77"/>
      <c r="I682" s="79"/>
      <c r="O682" s="79"/>
      <c r="U682" s="84"/>
    </row>
    <row r="683" spans="4:21" ht="15" x14ac:dyDescent="0.25">
      <c r="D683" s="77"/>
      <c r="E683" s="78"/>
      <c r="F683" s="77"/>
      <c r="I683" s="79"/>
      <c r="O683" s="79"/>
      <c r="U683" s="84"/>
    </row>
    <row r="684" spans="4:21" ht="15" x14ac:dyDescent="0.25">
      <c r="D684" s="77"/>
      <c r="E684" s="78"/>
      <c r="F684" s="77"/>
      <c r="I684" s="79"/>
      <c r="O684" s="79"/>
      <c r="U684" s="84"/>
    </row>
    <row r="685" spans="4:21" ht="15" x14ac:dyDescent="0.25">
      <c r="D685" s="77"/>
      <c r="E685" s="78"/>
      <c r="F685" s="77"/>
      <c r="I685" s="79"/>
      <c r="O685" s="79"/>
      <c r="U685" s="84"/>
    </row>
    <row r="686" spans="4:21" ht="15" x14ac:dyDescent="0.25">
      <c r="D686" s="77"/>
      <c r="E686" s="78"/>
      <c r="F686" s="77"/>
      <c r="I686" s="79"/>
      <c r="O686" s="79"/>
      <c r="U686" s="84"/>
    </row>
    <row r="687" spans="4:21" ht="15" x14ac:dyDescent="0.25">
      <c r="D687" s="77"/>
      <c r="E687" s="78"/>
      <c r="F687" s="77"/>
      <c r="I687" s="79"/>
      <c r="O687" s="79"/>
      <c r="U687" s="84"/>
    </row>
    <row r="688" spans="4:21" ht="15" x14ac:dyDescent="0.25">
      <c r="D688" s="77"/>
      <c r="E688" s="78"/>
      <c r="F688" s="77"/>
      <c r="I688" s="79"/>
      <c r="O688" s="79"/>
      <c r="U688" s="84"/>
    </row>
    <row r="689" spans="4:21" ht="15" x14ac:dyDescent="0.25">
      <c r="D689" s="77"/>
      <c r="E689" s="78"/>
      <c r="F689" s="77"/>
      <c r="I689" s="79"/>
      <c r="O689" s="79"/>
      <c r="U689" s="84"/>
    </row>
    <row r="690" spans="4:21" ht="15" x14ac:dyDescent="0.25">
      <c r="D690" s="77"/>
      <c r="E690" s="78"/>
      <c r="F690" s="77"/>
      <c r="I690" s="79"/>
      <c r="O690" s="79"/>
      <c r="U690" s="84"/>
    </row>
    <row r="691" spans="4:21" ht="15" x14ac:dyDescent="0.25">
      <c r="D691" s="77"/>
      <c r="E691" s="78"/>
      <c r="F691" s="77"/>
      <c r="I691" s="79"/>
      <c r="O691" s="79"/>
      <c r="U691" s="84"/>
    </row>
    <row r="692" spans="4:21" ht="15" x14ac:dyDescent="0.25">
      <c r="D692" s="77"/>
      <c r="E692" s="78"/>
      <c r="F692" s="77"/>
      <c r="I692" s="79"/>
      <c r="O692" s="79"/>
      <c r="U692" s="84"/>
    </row>
    <row r="693" spans="4:21" ht="15" x14ac:dyDescent="0.25">
      <c r="D693" s="77"/>
      <c r="E693" s="78"/>
      <c r="F693" s="77"/>
      <c r="I693" s="79"/>
      <c r="O693" s="79"/>
      <c r="U693" s="84"/>
    </row>
    <row r="694" spans="4:21" ht="15" x14ac:dyDescent="0.25">
      <c r="D694" s="77"/>
      <c r="E694" s="78"/>
      <c r="F694" s="77"/>
      <c r="I694" s="79"/>
      <c r="O694" s="79"/>
      <c r="U694" s="84"/>
    </row>
    <row r="695" spans="4:21" ht="15" x14ac:dyDescent="0.25">
      <c r="D695" s="77"/>
      <c r="E695" s="78"/>
      <c r="F695" s="77"/>
      <c r="I695" s="79"/>
      <c r="O695" s="79"/>
      <c r="U695" s="84"/>
    </row>
    <row r="696" spans="4:21" ht="15" x14ac:dyDescent="0.25">
      <c r="D696" s="77"/>
      <c r="E696" s="78"/>
      <c r="F696" s="77"/>
      <c r="I696" s="79"/>
      <c r="O696" s="79"/>
      <c r="U696" s="84"/>
    </row>
    <row r="697" spans="4:21" ht="15" x14ac:dyDescent="0.25">
      <c r="D697" s="77"/>
      <c r="E697" s="78"/>
      <c r="F697" s="77"/>
      <c r="I697" s="79"/>
      <c r="O697" s="79"/>
      <c r="U697" s="84"/>
    </row>
    <row r="698" spans="4:21" ht="15" x14ac:dyDescent="0.25">
      <c r="D698" s="77"/>
      <c r="E698" s="78"/>
      <c r="F698" s="77"/>
      <c r="I698" s="79"/>
      <c r="O698" s="79"/>
      <c r="U698" s="84"/>
    </row>
    <row r="699" spans="4:21" ht="15" x14ac:dyDescent="0.25">
      <c r="D699" s="77"/>
      <c r="E699" s="78"/>
      <c r="F699" s="77"/>
      <c r="I699" s="79"/>
      <c r="O699" s="79"/>
      <c r="U699" s="84"/>
    </row>
    <row r="700" spans="4:21" ht="15" x14ac:dyDescent="0.25">
      <c r="D700" s="77"/>
      <c r="E700" s="78"/>
      <c r="F700" s="77"/>
      <c r="I700" s="79"/>
      <c r="O700" s="79"/>
      <c r="U700" s="84"/>
    </row>
    <row r="701" spans="4:21" ht="15" x14ac:dyDescent="0.25">
      <c r="D701" s="77"/>
      <c r="E701" s="78"/>
      <c r="F701" s="77"/>
      <c r="I701" s="79"/>
      <c r="O701" s="79"/>
      <c r="U701" s="84"/>
    </row>
    <row r="702" spans="4:21" ht="15" x14ac:dyDescent="0.25">
      <c r="D702" s="77"/>
      <c r="E702" s="78"/>
      <c r="F702" s="77"/>
      <c r="I702" s="79"/>
      <c r="O702" s="79"/>
      <c r="U702" s="84"/>
    </row>
    <row r="703" spans="4:21" ht="15" x14ac:dyDescent="0.25">
      <c r="D703" s="77"/>
      <c r="E703" s="78"/>
      <c r="F703" s="77"/>
      <c r="I703" s="79"/>
      <c r="O703" s="79"/>
      <c r="U703" s="84"/>
    </row>
    <row r="704" spans="4:21" ht="15" x14ac:dyDescent="0.25">
      <c r="D704" s="77"/>
      <c r="E704" s="78"/>
      <c r="F704" s="77"/>
      <c r="I704" s="79"/>
      <c r="O704" s="79"/>
      <c r="U704" s="84"/>
    </row>
    <row r="705" spans="4:21" ht="15" x14ac:dyDescent="0.25">
      <c r="D705" s="77"/>
      <c r="E705" s="78"/>
      <c r="F705" s="77"/>
      <c r="I705" s="79"/>
      <c r="O705" s="79"/>
      <c r="U705" s="84"/>
    </row>
    <row r="706" spans="4:21" ht="15" x14ac:dyDescent="0.25">
      <c r="D706" s="77"/>
      <c r="E706" s="78"/>
      <c r="F706" s="77"/>
      <c r="I706" s="79"/>
      <c r="O706" s="79"/>
      <c r="U706" s="84"/>
    </row>
    <row r="707" spans="4:21" ht="15" x14ac:dyDescent="0.25">
      <c r="D707" s="77"/>
      <c r="E707" s="78"/>
      <c r="F707" s="77"/>
      <c r="I707" s="79"/>
      <c r="O707" s="79"/>
      <c r="U707" s="84"/>
    </row>
    <row r="708" spans="4:21" ht="15" x14ac:dyDescent="0.25">
      <c r="D708" s="77"/>
      <c r="E708" s="78"/>
      <c r="F708" s="77"/>
      <c r="I708" s="79"/>
      <c r="O708" s="79"/>
      <c r="U708" s="84"/>
    </row>
    <row r="709" spans="4:21" ht="15" x14ac:dyDescent="0.25">
      <c r="D709" s="77"/>
      <c r="E709" s="78"/>
      <c r="F709" s="77"/>
      <c r="I709" s="79"/>
      <c r="O709" s="79"/>
      <c r="U709" s="84"/>
    </row>
    <row r="710" spans="4:21" ht="15" x14ac:dyDescent="0.25">
      <c r="D710" s="77"/>
      <c r="E710" s="78"/>
      <c r="F710" s="77"/>
      <c r="I710" s="79"/>
      <c r="O710" s="79"/>
      <c r="U710" s="84"/>
    </row>
    <row r="711" spans="4:21" ht="15" x14ac:dyDescent="0.25">
      <c r="D711" s="77"/>
      <c r="E711" s="78"/>
      <c r="F711" s="77"/>
      <c r="I711" s="79"/>
      <c r="O711" s="79"/>
      <c r="U711" s="84"/>
    </row>
    <row r="712" spans="4:21" ht="15" x14ac:dyDescent="0.25">
      <c r="D712" s="77"/>
      <c r="E712" s="78"/>
      <c r="F712" s="77"/>
      <c r="I712" s="79"/>
      <c r="O712" s="79"/>
      <c r="U712" s="84"/>
    </row>
    <row r="713" spans="4:21" ht="15" x14ac:dyDescent="0.25">
      <c r="D713" s="77"/>
      <c r="E713" s="78"/>
      <c r="F713" s="77"/>
      <c r="I713" s="79"/>
      <c r="O713" s="79"/>
      <c r="U713" s="84"/>
    </row>
    <row r="714" spans="4:21" ht="15" x14ac:dyDescent="0.25">
      <c r="D714" s="77"/>
      <c r="E714" s="78"/>
      <c r="F714" s="77"/>
      <c r="I714" s="79"/>
      <c r="O714" s="79"/>
      <c r="U714" s="84"/>
    </row>
    <row r="715" spans="4:21" ht="15" x14ac:dyDescent="0.25">
      <c r="D715" s="77"/>
      <c r="E715" s="78"/>
      <c r="F715" s="77"/>
      <c r="I715" s="79"/>
      <c r="O715" s="79"/>
      <c r="U715" s="84"/>
    </row>
    <row r="716" spans="4:21" ht="15" x14ac:dyDescent="0.25">
      <c r="D716" s="77"/>
      <c r="E716" s="78"/>
      <c r="F716" s="77"/>
      <c r="I716" s="79"/>
      <c r="O716" s="79"/>
      <c r="U716" s="84"/>
    </row>
    <row r="717" spans="4:21" ht="15" x14ac:dyDescent="0.25">
      <c r="D717" s="77"/>
      <c r="E717" s="78"/>
      <c r="F717" s="77"/>
      <c r="I717" s="79"/>
      <c r="O717" s="79"/>
      <c r="U717" s="84"/>
    </row>
    <row r="718" spans="4:21" ht="15" x14ac:dyDescent="0.25">
      <c r="D718" s="77"/>
      <c r="E718" s="78"/>
      <c r="F718" s="77"/>
      <c r="I718" s="79"/>
      <c r="O718" s="79"/>
      <c r="U718" s="84"/>
    </row>
    <row r="719" spans="4:21" ht="15" x14ac:dyDescent="0.25">
      <c r="D719" s="77"/>
      <c r="E719" s="78"/>
      <c r="F719" s="77"/>
      <c r="I719" s="79"/>
      <c r="O719" s="79"/>
      <c r="U719" s="84"/>
    </row>
    <row r="720" spans="4:21" ht="15" x14ac:dyDescent="0.25">
      <c r="D720" s="77"/>
      <c r="E720" s="78"/>
      <c r="F720" s="77"/>
      <c r="I720" s="79"/>
      <c r="O720" s="79"/>
      <c r="U720" s="84"/>
    </row>
    <row r="721" spans="4:21" ht="15" x14ac:dyDescent="0.25">
      <c r="D721" s="77"/>
      <c r="E721" s="78"/>
      <c r="F721" s="77"/>
      <c r="I721" s="79"/>
      <c r="O721" s="79"/>
      <c r="U721" s="84"/>
    </row>
    <row r="722" spans="4:21" ht="15" x14ac:dyDescent="0.25">
      <c r="D722" s="77"/>
      <c r="E722" s="78"/>
      <c r="F722" s="77"/>
      <c r="I722" s="79"/>
      <c r="O722" s="79"/>
      <c r="U722" s="84"/>
    </row>
    <row r="723" spans="4:21" ht="15" x14ac:dyDescent="0.25">
      <c r="D723" s="77"/>
      <c r="E723" s="78"/>
      <c r="F723" s="77"/>
      <c r="I723" s="79"/>
      <c r="O723" s="79"/>
      <c r="U723" s="84"/>
    </row>
    <row r="724" spans="4:21" ht="15" x14ac:dyDescent="0.25">
      <c r="D724" s="77"/>
      <c r="E724" s="78"/>
      <c r="F724" s="77"/>
      <c r="I724" s="79"/>
      <c r="O724" s="79"/>
      <c r="U724" s="84"/>
    </row>
    <row r="725" spans="4:21" ht="15" x14ac:dyDescent="0.25">
      <c r="D725" s="77"/>
      <c r="E725" s="78"/>
      <c r="F725" s="77"/>
      <c r="I725" s="79"/>
      <c r="O725" s="79"/>
      <c r="U725" s="84"/>
    </row>
    <row r="726" spans="4:21" ht="15" x14ac:dyDescent="0.25">
      <c r="D726" s="77"/>
      <c r="E726" s="78"/>
      <c r="F726" s="77"/>
      <c r="I726" s="79"/>
      <c r="O726" s="79"/>
      <c r="U726" s="84"/>
    </row>
    <row r="727" spans="4:21" ht="15" x14ac:dyDescent="0.25">
      <c r="D727" s="77"/>
      <c r="E727" s="78"/>
      <c r="F727" s="77"/>
      <c r="I727" s="79"/>
      <c r="O727" s="79"/>
      <c r="U727" s="84"/>
    </row>
    <row r="728" spans="4:21" ht="15" x14ac:dyDescent="0.25">
      <c r="D728" s="77"/>
      <c r="E728" s="78"/>
      <c r="F728" s="77"/>
      <c r="I728" s="79"/>
      <c r="O728" s="79"/>
      <c r="U728" s="84"/>
    </row>
    <row r="729" spans="4:21" ht="15" x14ac:dyDescent="0.25">
      <c r="D729" s="77"/>
      <c r="E729" s="78"/>
      <c r="F729" s="77"/>
      <c r="I729" s="79"/>
      <c r="O729" s="79"/>
      <c r="U729" s="84"/>
    </row>
    <row r="730" spans="4:21" ht="15" x14ac:dyDescent="0.25">
      <c r="D730" s="77"/>
      <c r="E730" s="78"/>
      <c r="F730" s="77"/>
      <c r="I730" s="79"/>
      <c r="O730" s="79"/>
      <c r="U730" s="84"/>
    </row>
    <row r="731" spans="4:21" ht="15" x14ac:dyDescent="0.25">
      <c r="D731" s="77"/>
      <c r="E731" s="78"/>
      <c r="F731" s="77"/>
      <c r="I731" s="79"/>
      <c r="O731" s="79"/>
      <c r="U731" s="84"/>
    </row>
    <row r="732" spans="4:21" ht="15" x14ac:dyDescent="0.25">
      <c r="D732" s="77"/>
      <c r="E732" s="78"/>
      <c r="F732" s="77"/>
      <c r="I732" s="79"/>
      <c r="O732" s="79"/>
      <c r="U732" s="84"/>
    </row>
    <row r="733" spans="4:21" ht="15" x14ac:dyDescent="0.25">
      <c r="D733" s="77"/>
      <c r="E733" s="78"/>
      <c r="F733" s="77"/>
      <c r="I733" s="79"/>
      <c r="O733" s="79"/>
      <c r="U733" s="84"/>
    </row>
    <row r="734" spans="4:21" ht="15" x14ac:dyDescent="0.25">
      <c r="D734" s="77"/>
      <c r="E734" s="78"/>
      <c r="F734" s="77"/>
      <c r="I734" s="79"/>
      <c r="O734" s="79"/>
      <c r="U734" s="84"/>
    </row>
    <row r="735" spans="4:21" ht="15" x14ac:dyDescent="0.25">
      <c r="D735" s="77"/>
      <c r="E735" s="78"/>
      <c r="F735" s="77"/>
      <c r="I735" s="79"/>
      <c r="O735" s="79"/>
      <c r="U735" s="84"/>
    </row>
    <row r="736" spans="4:21" ht="15" x14ac:dyDescent="0.25">
      <c r="D736" s="77"/>
      <c r="E736" s="78"/>
      <c r="F736" s="77"/>
      <c r="I736" s="79"/>
      <c r="O736" s="79"/>
      <c r="U736" s="84"/>
    </row>
    <row r="737" spans="4:21" ht="15" x14ac:dyDescent="0.25">
      <c r="D737" s="77"/>
      <c r="E737" s="78"/>
      <c r="F737" s="77"/>
      <c r="I737" s="79"/>
      <c r="O737" s="79"/>
      <c r="U737" s="84"/>
    </row>
    <row r="738" spans="4:21" ht="15" x14ac:dyDescent="0.25">
      <c r="D738" s="77"/>
      <c r="E738" s="78"/>
      <c r="F738" s="77"/>
      <c r="I738" s="79"/>
      <c r="O738" s="79"/>
      <c r="U738" s="84"/>
    </row>
    <row r="739" spans="4:21" ht="15" x14ac:dyDescent="0.25">
      <c r="D739" s="77"/>
      <c r="E739" s="78"/>
      <c r="F739" s="77"/>
      <c r="I739" s="79"/>
      <c r="O739" s="79"/>
      <c r="U739" s="84"/>
    </row>
    <row r="740" spans="4:21" ht="15" x14ac:dyDescent="0.25">
      <c r="D740" s="77"/>
      <c r="E740" s="78"/>
      <c r="F740" s="77"/>
      <c r="I740" s="79"/>
      <c r="O740" s="79"/>
      <c r="U740" s="84"/>
    </row>
    <row r="741" spans="4:21" ht="15" x14ac:dyDescent="0.25">
      <c r="D741" s="77"/>
      <c r="E741" s="78"/>
      <c r="F741" s="77"/>
      <c r="I741" s="79"/>
      <c r="O741" s="79"/>
      <c r="U741" s="84"/>
    </row>
    <row r="742" spans="4:21" ht="15" x14ac:dyDescent="0.25">
      <c r="D742" s="77"/>
      <c r="E742" s="78"/>
      <c r="F742" s="77"/>
      <c r="I742" s="79"/>
      <c r="O742" s="79"/>
      <c r="U742" s="84"/>
    </row>
    <row r="743" spans="4:21" ht="15" x14ac:dyDescent="0.25">
      <c r="D743" s="77"/>
      <c r="E743" s="78"/>
      <c r="F743" s="77"/>
      <c r="I743" s="79"/>
      <c r="O743" s="79"/>
      <c r="U743" s="84"/>
    </row>
    <row r="744" spans="4:21" ht="15" x14ac:dyDescent="0.25">
      <c r="D744" s="77"/>
      <c r="E744" s="78"/>
      <c r="F744" s="77"/>
      <c r="I744" s="79"/>
      <c r="O744" s="79"/>
      <c r="U744" s="84"/>
    </row>
    <row r="745" spans="4:21" ht="15" x14ac:dyDescent="0.25">
      <c r="D745" s="77"/>
      <c r="E745" s="78"/>
      <c r="F745" s="77"/>
      <c r="I745" s="79"/>
      <c r="O745" s="79"/>
      <c r="U745" s="84"/>
    </row>
    <row r="746" spans="4:21" ht="15" x14ac:dyDescent="0.25">
      <c r="D746" s="77"/>
      <c r="E746" s="78"/>
      <c r="F746" s="77"/>
      <c r="I746" s="79"/>
      <c r="O746" s="79"/>
      <c r="U746" s="84"/>
    </row>
    <row r="747" spans="4:21" ht="15" x14ac:dyDescent="0.25">
      <c r="D747" s="77"/>
      <c r="E747" s="78"/>
      <c r="F747" s="77"/>
      <c r="I747" s="79"/>
      <c r="O747" s="79"/>
      <c r="U747" s="84"/>
    </row>
    <row r="748" spans="4:21" ht="15" x14ac:dyDescent="0.25">
      <c r="D748" s="77"/>
      <c r="E748" s="78"/>
      <c r="F748" s="77"/>
      <c r="I748" s="79"/>
      <c r="O748" s="79"/>
      <c r="U748" s="84"/>
    </row>
    <row r="749" spans="4:21" ht="15" x14ac:dyDescent="0.25">
      <c r="D749" s="77"/>
      <c r="E749" s="78"/>
      <c r="F749" s="77"/>
      <c r="I749" s="79"/>
      <c r="O749" s="79"/>
      <c r="U749" s="84"/>
    </row>
    <row r="750" spans="4:21" ht="15" x14ac:dyDescent="0.25">
      <c r="D750" s="77"/>
      <c r="E750" s="78"/>
      <c r="F750" s="77"/>
      <c r="I750" s="79"/>
      <c r="O750" s="79"/>
      <c r="U750" s="84"/>
    </row>
    <row r="751" spans="4:21" ht="15" x14ac:dyDescent="0.25">
      <c r="D751" s="77"/>
      <c r="E751" s="78"/>
      <c r="F751" s="77"/>
      <c r="I751" s="79"/>
      <c r="O751" s="79"/>
      <c r="U751" s="84"/>
    </row>
    <row r="752" spans="4:21" ht="15" x14ac:dyDescent="0.25">
      <c r="D752" s="77"/>
      <c r="E752" s="78"/>
      <c r="F752" s="77"/>
      <c r="I752" s="79"/>
      <c r="O752" s="79"/>
      <c r="U752" s="84"/>
    </row>
    <row r="753" spans="4:21" ht="15" x14ac:dyDescent="0.25">
      <c r="D753" s="77"/>
      <c r="E753" s="78"/>
      <c r="F753" s="77"/>
      <c r="I753" s="79"/>
      <c r="O753" s="79"/>
      <c r="U753" s="84"/>
    </row>
    <row r="754" spans="4:21" ht="15" x14ac:dyDescent="0.25">
      <c r="D754" s="77"/>
      <c r="E754" s="78"/>
      <c r="F754" s="77"/>
      <c r="I754" s="79"/>
      <c r="O754" s="79"/>
      <c r="U754" s="84"/>
    </row>
    <row r="755" spans="4:21" ht="15" x14ac:dyDescent="0.25">
      <c r="D755" s="77"/>
      <c r="E755" s="78"/>
      <c r="F755" s="77"/>
      <c r="I755" s="79"/>
      <c r="O755" s="79"/>
      <c r="U755" s="84"/>
    </row>
    <row r="756" spans="4:21" ht="15" x14ac:dyDescent="0.25">
      <c r="D756" s="77"/>
      <c r="E756" s="78"/>
      <c r="F756" s="77"/>
      <c r="I756" s="79"/>
      <c r="O756" s="79"/>
      <c r="U756" s="84"/>
    </row>
    <row r="757" spans="4:21" ht="15" x14ac:dyDescent="0.25">
      <c r="D757" s="77"/>
      <c r="E757" s="78"/>
      <c r="F757" s="77"/>
      <c r="I757" s="79"/>
      <c r="O757" s="79"/>
      <c r="U757" s="84"/>
    </row>
    <row r="758" spans="4:21" ht="15" x14ac:dyDescent="0.25">
      <c r="D758" s="77"/>
      <c r="E758" s="78"/>
      <c r="F758" s="77"/>
      <c r="I758" s="79"/>
      <c r="O758" s="79"/>
      <c r="U758" s="84"/>
    </row>
    <row r="759" spans="4:21" ht="15" x14ac:dyDescent="0.25">
      <c r="D759" s="77"/>
      <c r="E759" s="78"/>
      <c r="F759" s="77"/>
      <c r="I759" s="79"/>
      <c r="O759" s="79"/>
      <c r="U759" s="84"/>
    </row>
    <row r="760" spans="4:21" ht="15" x14ac:dyDescent="0.25">
      <c r="D760" s="77"/>
      <c r="E760" s="78"/>
      <c r="F760" s="77"/>
      <c r="I760" s="79"/>
      <c r="O760" s="79"/>
      <c r="U760" s="84"/>
    </row>
    <row r="761" spans="4:21" ht="15" x14ac:dyDescent="0.25">
      <c r="D761" s="77"/>
      <c r="E761" s="78"/>
      <c r="F761" s="77"/>
      <c r="I761" s="79"/>
      <c r="O761" s="79"/>
      <c r="U761" s="84"/>
    </row>
    <row r="762" spans="4:21" ht="15" x14ac:dyDescent="0.25">
      <c r="D762" s="77"/>
      <c r="E762" s="78"/>
      <c r="F762" s="77"/>
      <c r="I762" s="79"/>
      <c r="O762" s="79"/>
      <c r="U762" s="84"/>
    </row>
    <row r="763" spans="4:21" ht="15" x14ac:dyDescent="0.25">
      <c r="D763" s="77"/>
      <c r="E763" s="78"/>
      <c r="F763" s="77"/>
      <c r="I763" s="79"/>
      <c r="O763" s="79"/>
      <c r="U763" s="84"/>
    </row>
    <row r="764" spans="4:21" ht="15" x14ac:dyDescent="0.25">
      <c r="D764" s="77"/>
      <c r="E764" s="78"/>
      <c r="F764" s="77"/>
      <c r="I764" s="79"/>
      <c r="O764" s="79"/>
      <c r="U764" s="84"/>
    </row>
    <row r="765" spans="4:21" ht="15" x14ac:dyDescent="0.25">
      <c r="D765" s="77"/>
      <c r="E765" s="78"/>
      <c r="F765" s="77"/>
      <c r="I765" s="79"/>
      <c r="O765" s="79"/>
      <c r="U765" s="84"/>
    </row>
    <row r="766" spans="4:21" ht="15" x14ac:dyDescent="0.25">
      <c r="D766" s="77"/>
      <c r="E766" s="78"/>
      <c r="F766" s="77"/>
      <c r="I766" s="79"/>
      <c r="O766" s="79"/>
      <c r="U766" s="84"/>
    </row>
    <row r="767" spans="4:21" ht="15" x14ac:dyDescent="0.25">
      <c r="D767" s="77"/>
      <c r="E767" s="78"/>
      <c r="F767" s="77"/>
      <c r="I767" s="79"/>
      <c r="O767" s="79"/>
      <c r="U767" s="84"/>
    </row>
    <row r="768" spans="4:21" ht="15" x14ac:dyDescent="0.25">
      <c r="D768" s="77"/>
      <c r="E768" s="78"/>
      <c r="F768" s="77"/>
      <c r="I768" s="79"/>
      <c r="O768" s="79"/>
      <c r="U768" s="84"/>
    </row>
    <row r="769" spans="4:21" ht="15" x14ac:dyDescent="0.25">
      <c r="D769" s="77"/>
      <c r="E769" s="78"/>
      <c r="F769" s="77"/>
      <c r="I769" s="79"/>
      <c r="O769" s="79"/>
      <c r="U769" s="84"/>
    </row>
    <row r="770" spans="4:21" ht="15" x14ac:dyDescent="0.25">
      <c r="D770" s="77"/>
      <c r="E770" s="78"/>
      <c r="F770" s="77"/>
      <c r="I770" s="79"/>
      <c r="O770" s="79"/>
      <c r="U770" s="84"/>
    </row>
    <row r="771" spans="4:21" ht="15" x14ac:dyDescent="0.25">
      <c r="D771" s="77"/>
      <c r="E771" s="78"/>
      <c r="F771" s="77"/>
      <c r="I771" s="79"/>
      <c r="O771" s="79"/>
      <c r="U771" s="84"/>
    </row>
    <row r="772" spans="4:21" ht="15" x14ac:dyDescent="0.25">
      <c r="D772" s="77"/>
      <c r="E772" s="78"/>
      <c r="F772" s="77"/>
      <c r="I772" s="79"/>
      <c r="O772" s="79"/>
      <c r="U772" s="84"/>
    </row>
    <row r="773" spans="4:21" ht="15" x14ac:dyDescent="0.25">
      <c r="D773" s="77"/>
      <c r="E773" s="78"/>
      <c r="F773" s="77"/>
      <c r="I773" s="79"/>
      <c r="O773" s="79"/>
      <c r="U773" s="84"/>
    </row>
    <row r="774" spans="4:21" ht="15" x14ac:dyDescent="0.25">
      <c r="D774" s="77"/>
      <c r="E774" s="78"/>
      <c r="F774" s="77"/>
      <c r="I774" s="79"/>
      <c r="O774" s="79"/>
      <c r="U774" s="84"/>
    </row>
    <row r="775" spans="4:21" ht="15" x14ac:dyDescent="0.25">
      <c r="D775" s="77"/>
      <c r="E775" s="78"/>
      <c r="F775" s="77"/>
      <c r="I775" s="79"/>
      <c r="O775" s="79"/>
      <c r="U775" s="84"/>
    </row>
    <row r="776" spans="4:21" ht="15" x14ac:dyDescent="0.25">
      <c r="D776" s="77"/>
      <c r="E776" s="78"/>
      <c r="F776" s="77"/>
      <c r="I776" s="79"/>
      <c r="O776" s="79"/>
      <c r="U776" s="84"/>
    </row>
    <row r="777" spans="4:21" ht="15" x14ac:dyDescent="0.25">
      <c r="D777" s="77"/>
      <c r="E777" s="78"/>
      <c r="F777" s="77"/>
      <c r="I777" s="79"/>
      <c r="O777" s="79"/>
      <c r="U777" s="84"/>
    </row>
    <row r="778" spans="4:21" ht="15" x14ac:dyDescent="0.25">
      <c r="D778" s="77"/>
      <c r="E778" s="78"/>
      <c r="F778" s="77"/>
      <c r="I778" s="79"/>
      <c r="O778" s="79"/>
      <c r="U778" s="84"/>
    </row>
    <row r="779" spans="4:21" ht="15" x14ac:dyDescent="0.25">
      <c r="D779" s="77"/>
      <c r="E779" s="78"/>
      <c r="F779" s="77"/>
      <c r="I779" s="79"/>
      <c r="O779" s="79"/>
      <c r="U779" s="84"/>
    </row>
    <row r="780" spans="4:21" ht="15" x14ac:dyDescent="0.25">
      <c r="D780" s="77"/>
      <c r="E780" s="78"/>
      <c r="F780" s="77"/>
      <c r="I780" s="79"/>
      <c r="O780" s="79"/>
      <c r="U780" s="84"/>
    </row>
    <row r="781" spans="4:21" ht="15" x14ac:dyDescent="0.25">
      <c r="D781" s="77"/>
      <c r="E781" s="78"/>
      <c r="F781" s="77"/>
      <c r="I781" s="79"/>
      <c r="O781" s="79"/>
      <c r="U781" s="84"/>
    </row>
    <row r="782" spans="4:21" ht="15" x14ac:dyDescent="0.25">
      <c r="D782" s="77"/>
      <c r="E782" s="78"/>
      <c r="F782" s="77"/>
      <c r="I782" s="79"/>
      <c r="O782" s="79"/>
      <c r="U782" s="84"/>
    </row>
    <row r="783" spans="4:21" ht="15" x14ac:dyDescent="0.25">
      <c r="D783" s="77"/>
      <c r="E783" s="78"/>
      <c r="F783" s="77"/>
      <c r="I783" s="79"/>
      <c r="O783" s="79"/>
      <c r="U783" s="84"/>
    </row>
    <row r="784" spans="4:21" ht="15" x14ac:dyDescent="0.25">
      <c r="D784" s="77"/>
      <c r="E784" s="78"/>
      <c r="F784" s="77"/>
      <c r="I784" s="79"/>
      <c r="O784" s="79"/>
      <c r="U784" s="84"/>
    </row>
    <row r="785" spans="4:21" ht="15" x14ac:dyDescent="0.25">
      <c r="D785" s="77"/>
      <c r="E785" s="78"/>
      <c r="F785" s="77"/>
      <c r="I785" s="79"/>
      <c r="O785" s="79"/>
      <c r="U785" s="84"/>
    </row>
    <row r="786" spans="4:21" ht="15" x14ac:dyDescent="0.25">
      <c r="D786" s="77"/>
      <c r="E786" s="78"/>
      <c r="F786" s="77"/>
      <c r="I786" s="79"/>
      <c r="O786" s="79"/>
      <c r="U786" s="84"/>
    </row>
    <row r="787" spans="4:21" ht="15" x14ac:dyDescent="0.25">
      <c r="D787" s="77"/>
      <c r="E787" s="78"/>
      <c r="F787" s="77"/>
      <c r="I787" s="79"/>
      <c r="O787" s="79"/>
      <c r="U787" s="84"/>
    </row>
    <row r="788" spans="4:21" ht="15" x14ac:dyDescent="0.25">
      <c r="D788" s="77"/>
      <c r="E788" s="78"/>
      <c r="F788" s="77"/>
      <c r="I788" s="79"/>
      <c r="O788" s="79"/>
      <c r="U788" s="84"/>
    </row>
    <row r="789" spans="4:21" ht="15" x14ac:dyDescent="0.25">
      <c r="D789" s="77"/>
      <c r="E789" s="78"/>
      <c r="F789" s="77"/>
      <c r="I789" s="79"/>
      <c r="O789" s="79"/>
      <c r="U789" s="84"/>
    </row>
    <row r="790" spans="4:21" ht="15" x14ac:dyDescent="0.25">
      <c r="D790" s="77"/>
      <c r="E790" s="78"/>
      <c r="F790" s="77"/>
      <c r="I790" s="79"/>
      <c r="O790" s="79"/>
      <c r="U790" s="84"/>
    </row>
    <row r="791" spans="4:21" ht="15" x14ac:dyDescent="0.25">
      <c r="D791" s="77"/>
      <c r="E791" s="78"/>
      <c r="F791" s="77"/>
      <c r="I791" s="79"/>
      <c r="O791" s="79"/>
      <c r="U791" s="84"/>
    </row>
    <row r="792" spans="4:21" ht="15" x14ac:dyDescent="0.25">
      <c r="D792" s="77"/>
      <c r="E792" s="78"/>
      <c r="F792" s="77"/>
      <c r="I792" s="79"/>
      <c r="O792" s="79"/>
      <c r="U792" s="84"/>
    </row>
    <row r="793" spans="4:21" ht="15" x14ac:dyDescent="0.25">
      <c r="D793" s="77"/>
      <c r="E793" s="78"/>
      <c r="F793" s="77"/>
      <c r="I793" s="79"/>
      <c r="O793" s="79"/>
      <c r="U793" s="84"/>
    </row>
    <row r="794" spans="4:21" ht="15" x14ac:dyDescent="0.25">
      <c r="D794" s="77"/>
      <c r="E794" s="78"/>
      <c r="F794" s="77"/>
      <c r="I794" s="79"/>
      <c r="O794" s="79"/>
      <c r="U794" s="84"/>
    </row>
    <row r="795" spans="4:21" ht="15" x14ac:dyDescent="0.25">
      <c r="D795" s="77"/>
      <c r="E795" s="78"/>
      <c r="F795" s="77"/>
      <c r="I795" s="79"/>
      <c r="O795" s="79"/>
      <c r="U795" s="84"/>
    </row>
    <row r="796" spans="4:21" ht="15" x14ac:dyDescent="0.25">
      <c r="D796" s="77"/>
      <c r="E796" s="78"/>
      <c r="F796" s="77"/>
      <c r="I796" s="79"/>
      <c r="O796" s="79"/>
      <c r="U796" s="84"/>
    </row>
    <row r="797" spans="4:21" ht="15" x14ac:dyDescent="0.25">
      <c r="D797" s="77"/>
      <c r="E797" s="78"/>
      <c r="F797" s="77"/>
      <c r="I797" s="79"/>
      <c r="O797" s="79"/>
      <c r="U797" s="84"/>
    </row>
    <row r="798" spans="4:21" ht="15" x14ac:dyDescent="0.25">
      <c r="D798" s="77"/>
      <c r="E798" s="78"/>
      <c r="F798" s="77"/>
      <c r="I798" s="79"/>
      <c r="O798" s="79"/>
      <c r="U798" s="84"/>
    </row>
    <row r="799" spans="4:21" ht="15" x14ac:dyDescent="0.25">
      <c r="D799" s="77"/>
      <c r="E799" s="78"/>
      <c r="F799" s="77"/>
      <c r="I799" s="79"/>
      <c r="O799" s="79"/>
      <c r="U799" s="84"/>
    </row>
    <row r="800" spans="4:21" ht="15" x14ac:dyDescent="0.25">
      <c r="D800" s="77"/>
      <c r="E800" s="78"/>
      <c r="F800" s="77"/>
      <c r="I800" s="79"/>
      <c r="O800" s="79"/>
      <c r="U800" s="84"/>
    </row>
    <row r="801" spans="4:21" ht="15" x14ac:dyDescent="0.25">
      <c r="D801" s="77"/>
      <c r="E801" s="78"/>
      <c r="F801" s="77"/>
      <c r="I801" s="79"/>
      <c r="O801" s="79"/>
      <c r="U801" s="84"/>
    </row>
    <row r="802" spans="4:21" ht="15" x14ac:dyDescent="0.25">
      <c r="D802" s="77"/>
      <c r="E802" s="78"/>
      <c r="F802" s="77"/>
      <c r="I802" s="79"/>
      <c r="O802" s="79"/>
      <c r="U802" s="84"/>
    </row>
    <row r="803" spans="4:21" ht="15" x14ac:dyDescent="0.25">
      <c r="D803" s="77"/>
      <c r="E803" s="78"/>
      <c r="F803" s="77"/>
      <c r="I803" s="79"/>
      <c r="O803" s="79"/>
      <c r="U803" s="84"/>
    </row>
    <row r="804" spans="4:21" ht="15" x14ac:dyDescent="0.25">
      <c r="D804" s="77"/>
      <c r="E804" s="78"/>
      <c r="F804" s="77"/>
      <c r="I804" s="79"/>
      <c r="O804" s="79"/>
      <c r="U804" s="84"/>
    </row>
    <row r="805" spans="4:21" ht="15" x14ac:dyDescent="0.25">
      <c r="D805" s="77"/>
      <c r="E805" s="78"/>
      <c r="F805" s="77"/>
      <c r="I805" s="79"/>
      <c r="O805" s="79"/>
      <c r="U805" s="84"/>
    </row>
    <row r="806" spans="4:21" ht="15" x14ac:dyDescent="0.25">
      <c r="D806" s="77"/>
      <c r="E806" s="78"/>
      <c r="F806" s="77"/>
      <c r="I806" s="79"/>
      <c r="O806" s="79"/>
      <c r="U806" s="84"/>
    </row>
    <row r="807" spans="4:21" ht="15" x14ac:dyDescent="0.25">
      <c r="D807" s="77"/>
      <c r="E807" s="78"/>
      <c r="F807" s="77"/>
      <c r="I807" s="79"/>
      <c r="O807" s="79"/>
      <c r="U807" s="84"/>
    </row>
    <row r="808" spans="4:21" ht="15" x14ac:dyDescent="0.25">
      <c r="D808" s="77"/>
      <c r="E808" s="78"/>
      <c r="F808" s="77"/>
      <c r="I808" s="79"/>
      <c r="O808" s="79"/>
      <c r="U808" s="84"/>
    </row>
    <row r="809" spans="4:21" ht="15" x14ac:dyDescent="0.25">
      <c r="D809" s="77"/>
      <c r="E809" s="78"/>
      <c r="F809" s="77"/>
      <c r="I809" s="79"/>
      <c r="O809" s="79"/>
      <c r="U809" s="84"/>
    </row>
    <row r="810" spans="4:21" ht="15" x14ac:dyDescent="0.25">
      <c r="D810" s="77"/>
      <c r="E810" s="78"/>
      <c r="F810" s="77"/>
      <c r="I810" s="79"/>
      <c r="O810" s="79"/>
      <c r="U810" s="84"/>
    </row>
    <row r="811" spans="4:21" ht="15" x14ac:dyDescent="0.25">
      <c r="D811" s="77"/>
      <c r="E811" s="78"/>
      <c r="F811" s="77"/>
      <c r="I811" s="79"/>
      <c r="O811" s="79"/>
      <c r="U811" s="84"/>
    </row>
    <row r="812" spans="4:21" ht="15" x14ac:dyDescent="0.25">
      <c r="D812" s="77"/>
      <c r="E812" s="78"/>
      <c r="F812" s="77"/>
      <c r="I812" s="79"/>
      <c r="O812" s="79"/>
      <c r="U812" s="84"/>
    </row>
    <row r="813" spans="4:21" ht="15" x14ac:dyDescent="0.25">
      <c r="D813" s="77"/>
      <c r="E813" s="78"/>
      <c r="F813" s="77"/>
      <c r="I813" s="79"/>
      <c r="O813" s="79"/>
      <c r="U813" s="84"/>
    </row>
    <row r="814" spans="4:21" ht="15" x14ac:dyDescent="0.25">
      <c r="D814" s="77"/>
      <c r="E814" s="78"/>
      <c r="F814" s="77"/>
      <c r="I814" s="79"/>
      <c r="O814" s="79"/>
      <c r="U814" s="84"/>
    </row>
    <row r="815" spans="4:21" ht="15" x14ac:dyDescent="0.25">
      <c r="D815" s="77"/>
      <c r="E815" s="78"/>
      <c r="F815" s="77"/>
      <c r="I815" s="79"/>
      <c r="O815" s="79"/>
      <c r="U815" s="84"/>
    </row>
    <row r="816" spans="4:21" ht="15" x14ac:dyDescent="0.25">
      <c r="D816" s="77"/>
      <c r="E816" s="78"/>
      <c r="F816" s="77"/>
      <c r="I816" s="79"/>
      <c r="O816" s="79"/>
      <c r="U816" s="84"/>
    </row>
    <row r="817" spans="4:21" ht="15" x14ac:dyDescent="0.25">
      <c r="D817" s="77"/>
      <c r="E817" s="78"/>
      <c r="F817" s="77"/>
      <c r="I817" s="79"/>
      <c r="O817" s="79"/>
      <c r="U817" s="84"/>
    </row>
    <row r="818" spans="4:21" ht="15" x14ac:dyDescent="0.25">
      <c r="D818" s="77"/>
      <c r="E818" s="78"/>
      <c r="F818" s="77"/>
      <c r="I818" s="79"/>
      <c r="O818" s="79"/>
      <c r="U818" s="84"/>
    </row>
    <row r="819" spans="4:21" ht="15" x14ac:dyDescent="0.25">
      <c r="D819" s="77"/>
      <c r="E819" s="78"/>
      <c r="F819" s="77"/>
      <c r="I819" s="79"/>
      <c r="O819" s="79"/>
      <c r="U819" s="84"/>
    </row>
    <row r="820" spans="4:21" ht="15" x14ac:dyDescent="0.25">
      <c r="D820" s="77"/>
      <c r="E820" s="78"/>
      <c r="F820" s="77"/>
      <c r="I820" s="79"/>
      <c r="O820" s="79"/>
      <c r="U820" s="84"/>
    </row>
    <row r="821" spans="4:21" ht="15" x14ac:dyDescent="0.25">
      <c r="D821" s="77"/>
      <c r="E821" s="78"/>
      <c r="F821" s="77"/>
      <c r="I821" s="79"/>
      <c r="O821" s="79"/>
      <c r="U821" s="84"/>
    </row>
    <row r="822" spans="4:21" ht="15" x14ac:dyDescent="0.25">
      <c r="D822" s="77"/>
      <c r="E822" s="78"/>
      <c r="F822" s="77"/>
      <c r="I822" s="79"/>
      <c r="O822" s="79"/>
      <c r="U822" s="84"/>
    </row>
    <row r="823" spans="4:21" ht="15" x14ac:dyDescent="0.25">
      <c r="D823" s="77"/>
      <c r="E823" s="78"/>
      <c r="F823" s="77"/>
      <c r="I823" s="79"/>
      <c r="O823" s="79"/>
      <c r="U823" s="84"/>
    </row>
    <row r="824" spans="4:21" ht="15" x14ac:dyDescent="0.25">
      <c r="D824" s="77"/>
      <c r="E824" s="78"/>
      <c r="F824" s="77"/>
      <c r="I824" s="79"/>
      <c r="O824" s="79"/>
      <c r="U824" s="84"/>
    </row>
    <row r="825" spans="4:21" ht="15" x14ac:dyDescent="0.25">
      <c r="D825" s="77"/>
      <c r="E825" s="78"/>
      <c r="F825" s="77"/>
      <c r="I825" s="79"/>
      <c r="O825" s="79"/>
      <c r="U825" s="84"/>
    </row>
    <row r="826" spans="4:21" ht="15" x14ac:dyDescent="0.25">
      <c r="D826" s="77"/>
      <c r="E826" s="78"/>
      <c r="F826" s="77"/>
      <c r="I826" s="79"/>
      <c r="O826" s="79"/>
      <c r="U826" s="84"/>
    </row>
    <row r="827" spans="4:21" ht="15" x14ac:dyDescent="0.25">
      <c r="D827" s="77"/>
      <c r="E827" s="78"/>
      <c r="F827" s="77"/>
      <c r="I827" s="79"/>
      <c r="O827" s="79"/>
      <c r="U827" s="84"/>
    </row>
    <row r="828" spans="4:21" ht="15" x14ac:dyDescent="0.25">
      <c r="D828" s="77"/>
      <c r="E828" s="78"/>
      <c r="F828" s="77"/>
      <c r="I828" s="79"/>
      <c r="O828" s="79"/>
      <c r="U828" s="84"/>
    </row>
    <row r="829" spans="4:21" ht="15" x14ac:dyDescent="0.25">
      <c r="D829" s="77"/>
      <c r="E829" s="78"/>
      <c r="F829" s="77"/>
      <c r="I829" s="79"/>
      <c r="O829" s="79"/>
      <c r="U829" s="84"/>
    </row>
    <row r="830" spans="4:21" ht="15" x14ac:dyDescent="0.25">
      <c r="D830" s="77"/>
      <c r="E830" s="78"/>
      <c r="F830" s="77"/>
      <c r="I830" s="79"/>
      <c r="O830" s="79"/>
      <c r="U830" s="84"/>
    </row>
    <row r="831" spans="4:21" ht="15" x14ac:dyDescent="0.25">
      <c r="D831" s="77"/>
      <c r="E831" s="78"/>
      <c r="F831" s="77"/>
      <c r="I831" s="79"/>
      <c r="O831" s="79"/>
      <c r="U831" s="84"/>
    </row>
    <row r="832" spans="4:21" ht="15" x14ac:dyDescent="0.25">
      <c r="D832" s="77"/>
      <c r="E832" s="78"/>
      <c r="F832" s="77"/>
      <c r="I832" s="79"/>
      <c r="O832" s="79"/>
      <c r="U832" s="84"/>
    </row>
    <row r="833" spans="4:21" ht="15" x14ac:dyDescent="0.25">
      <c r="D833" s="77"/>
      <c r="E833" s="78"/>
      <c r="F833" s="77"/>
      <c r="I833" s="79"/>
      <c r="O833" s="79"/>
      <c r="U833" s="84"/>
    </row>
    <row r="834" spans="4:21" ht="15" x14ac:dyDescent="0.25">
      <c r="D834" s="77"/>
      <c r="E834" s="78"/>
      <c r="F834" s="77"/>
      <c r="I834" s="79"/>
      <c r="O834" s="79"/>
      <c r="U834" s="84"/>
    </row>
    <row r="835" spans="4:21" ht="15" x14ac:dyDescent="0.25">
      <c r="D835" s="77"/>
      <c r="E835" s="78"/>
      <c r="F835" s="77"/>
      <c r="I835" s="79"/>
      <c r="O835" s="79"/>
      <c r="U835" s="84"/>
    </row>
    <row r="836" spans="4:21" ht="15" x14ac:dyDescent="0.25">
      <c r="D836" s="77"/>
      <c r="E836" s="78"/>
      <c r="F836" s="77"/>
      <c r="I836" s="79"/>
      <c r="O836" s="79"/>
      <c r="U836" s="84"/>
    </row>
    <row r="837" spans="4:21" ht="15" x14ac:dyDescent="0.25">
      <c r="D837" s="77"/>
      <c r="E837" s="78"/>
      <c r="F837" s="77"/>
      <c r="I837" s="79"/>
      <c r="O837" s="79"/>
      <c r="U837" s="84"/>
    </row>
    <row r="838" spans="4:21" ht="15" x14ac:dyDescent="0.25">
      <c r="D838" s="77"/>
      <c r="E838" s="78"/>
      <c r="F838" s="77"/>
      <c r="I838" s="79"/>
      <c r="O838" s="79"/>
      <c r="U838" s="84"/>
    </row>
    <row r="839" spans="4:21" ht="15" x14ac:dyDescent="0.25">
      <c r="D839" s="77"/>
      <c r="E839" s="78"/>
      <c r="F839" s="77"/>
      <c r="I839" s="79"/>
      <c r="O839" s="79"/>
      <c r="U839" s="84"/>
    </row>
    <row r="840" spans="4:21" ht="15" x14ac:dyDescent="0.25">
      <c r="D840" s="77"/>
      <c r="E840" s="78"/>
      <c r="F840" s="77"/>
      <c r="I840" s="79"/>
      <c r="O840" s="79"/>
      <c r="U840" s="84"/>
    </row>
    <row r="841" spans="4:21" ht="15" x14ac:dyDescent="0.25">
      <c r="D841" s="77"/>
      <c r="E841" s="78"/>
      <c r="F841" s="77"/>
      <c r="I841" s="79"/>
      <c r="O841" s="79"/>
      <c r="U841" s="84"/>
    </row>
    <row r="842" spans="4:21" ht="15" x14ac:dyDescent="0.25">
      <c r="D842" s="77"/>
      <c r="E842" s="78"/>
      <c r="F842" s="77"/>
      <c r="I842" s="79"/>
      <c r="O842" s="79"/>
      <c r="U842" s="84"/>
    </row>
    <row r="843" spans="4:21" ht="15" x14ac:dyDescent="0.25">
      <c r="D843" s="77"/>
      <c r="E843" s="78"/>
      <c r="F843" s="77"/>
      <c r="I843" s="79"/>
      <c r="O843" s="79"/>
      <c r="U843" s="84"/>
    </row>
    <row r="844" spans="4:21" ht="15" x14ac:dyDescent="0.25">
      <c r="D844" s="77"/>
      <c r="E844" s="78"/>
      <c r="F844" s="77"/>
      <c r="I844" s="79"/>
      <c r="O844" s="79"/>
      <c r="U844" s="84"/>
    </row>
    <row r="845" spans="4:21" ht="15" x14ac:dyDescent="0.25">
      <c r="D845" s="77"/>
      <c r="E845" s="78"/>
      <c r="F845" s="77"/>
      <c r="I845" s="79"/>
      <c r="O845" s="79"/>
      <c r="U845" s="84"/>
    </row>
    <row r="846" spans="4:21" ht="15" x14ac:dyDescent="0.25">
      <c r="D846" s="77"/>
      <c r="E846" s="78"/>
      <c r="F846" s="77"/>
      <c r="I846" s="79"/>
      <c r="O846" s="79"/>
      <c r="U846" s="84"/>
    </row>
    <row r="847" spans="4:21" ht="15" x14ac:dyDescent="0.25">
      <c r="D847" s="77"/>
      <c r="E847" s="78"/>
      <c r="F847" s="77"/>
      <c r="I847" s="79"/>
      <c r="O847" s="79"/>
      <c r="U847" s="84"/>
    </row>
    <row r="848" spans="4:21" ht="15" x14ac:dyDescent="0.25">
      <c r="D848" s="77"/>
      <c r="E848" s="78"/>
      <c r="F848" s="77"/>
      <c r="I848" s="79"/>
      <c r="O848" s="79"/>
      <c r="U848" s="84"/>
    </row>
    <row r="849" spans="4:21" ht="15" x14ac:dyDescent="0.25">
      <c r="D849" s="77"/>
      <c r="E849" s="78"/>
      <c r="F849" s="77"/>
      <c r="I849" s="79"/>
      <c r="O849" s="79"/>
      <c r="U849" s="84"/>
    </row>
    <row r="850" spans="4:21" ht="15" x14ac:dyDescent="0.25">
      <c r="D850" s="77"/>
      <c r="E850" s="78"/>
      <c r="F850" s="77"/>
      <c r="I850" s="79"/>
      <c r="O850" s="79"/>
      <c r="U850" s="84"/>
    </row>
    <row r="851" spans="4:21" ht="15" x14ac:dyDescent="0.25">
      <c r="D851" s="77"/>
      <c r="E851" s="78"/>
      <c r="F851" s="77"/>
      <c r="I851" s="79"/>
      <c r="O851" s="79"/>
      <c r="U851" s="84"/>
    </row>
    <row r="852" spans="4:21" ht="15" x14ac:dyDescent="0.25">
      <c r="D852" s="77"/>
      <c r="E852" s="78"/>
      <c r="F852" s="77"/>
      <c r="I852" s="79"/>
      <c r="O852" s="79"/>
      <c r="U852" s="84"/>
    </row>
    <row r="853" spans="4:21" ht="15" x14ac:dyDescent="0.25">
      <c r="D853" s="77"/>
      <c r="E853" s="78"/>
      <c r="F853" s="77"/>
      <c r="I853" s="79"/>
      <c r="O853" s="79"/>
      <c r="U853" s="84"/>
    </row>
    <row r="854" spans="4:21" ht="15" x14ac:dyDescent="0.25">
      <c r="D854" s="77"/>
      <c r="E854" s="78"/>
      <c r="F854" s="77"/>
      <c r="I854" s="79"/>
      <c r="O854" s="79"/>
      <c r="U854" s="84"/>
    </row>
    <row r="855" spans="4:21" ht="15" x14ac:dyDescent="0.25">
      <c r="D855" s="77"/>
      <c r="E855" s="78"/>
      <c r="F855" s="77"/>
      <c r="I855" s="79"/>
      <c r="O855" s="79"/>
      <c r="U855" s="84"/>
    </row>
    <row r="856" spans="4:21" ht="15" x14ac:dyDescent="0.25">
      <c r="D856" s="77"/>
      <c r="E856" s="78"/>
      <c r="F856" s="77"/>
      <c r="I856" s="79"/>
      <c r="O856" s="79"/>
      <c r="U856" s="84"/>
    </row>
    <row r="857" spans="4:21" ht="15" x14ac:dyDescent="0.25">
      <c r="D857" s="77"/>
      <c r="E857" s="78"/>
      <c r="F857" s="77"/>
      <c r="I857" s="79"/>
      <c r="O857" s="79"/>
      <c r="U857" s="84"/>
    </row>
    <row r="858" spans="4:21" ht="15" x14ac:dyDescent="0.25">
      <c r="D858" s="77"/>
      <c r="E858" s="78"/>
      <c r="F858" s="77"/>
      <c r="I858" s="79"/>
      <c r="O858" s="79"/>
      <c r="U858" s="84"/>
    </row>
    <row r="859" spans="4:21" ht="15" x14ac:dyDescent="0.25">
      <c r="D859" s="77"/>
      <c r="E859" s="78"/>
      <c r="F859" s="77"/>
      <c r="I859" s="79"/>
      <c r="O859" s="79"/>
      <c r="U859" s="84"/>
    </row>
    <row r="860" spans="4:21" ht="15" x14ac:dyDescent="0.25">
      <c r="D860" s="77"/>
      <c r="E860" s="78"/>
      <c r="F860" s="77"/>
      <c r="I860" s="79"/>
      <c r="O860" s="79"/>
      <c r="U860" s="84"/>
    </row>
    <row r="861" spans="4:21" ht="15" x14ac:dyDescent="0.25">
      <c r="D861" s="77"/>
      <c r="E861" s="78"/>
      <c r="F861" s="77"/>
      <c r="I861" s="79"/>
      <c r="O861" s="79"/>
      <c r="U861" s="84"/>
    </row>
    <row r="862" spans="4:21" ht="15" x14ac:dyDescent="0.25">
      <c r="D862" s="77"/>
      <c r="E862" s="78"/>
      <c r="F862" s="77"/>
      <c r="I862" s="79"/>
      <c r="O862" s="79"/>
      <c r="U862" s="84"/>
    </row>
  </sheetData>
  <autoFilter ref="A3:Z123" xr:uid="{00000000-0001-0000-0100-000000000000}">
    <filterColumn colId="24">
      <filters>
        <filter val="Slow Moving"/>
      </filters>
    </filterColumn>
    <filterColumn colId="25">
      <filters>
        <filter val="R$ 312.704"/>
        <filter val="R$ 4.657.211"/>
        <filter val="R$ 4.662.477"/>
        <filter val="R$ 6.686.789"/>
        <filter val="R$ 717.653"/>
      </filters>
    </filterColumn>
  </autoFilter>
  <mergeCells count="3">
    <mergeCell ref="I1:N1"/>
    <mergeCell ref="O1:T1"/>
    <mergeCell ref="U1:Z1"/>
  </mergeCells>
  <pageMargins left="0.511811024" right="0.511811024" top="0.78740157499999996" bottom="0.78740157499999996" header="0.31496062000000002" footer="0.31496062000000002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02C56-69F3-46C5-BD78-A002BE4E2D0A}">
  <dimension ref="B1:I16"/>
  <sheetViews>
    <sheetView showGridLines="0" topLeftCell="A3" zoomScaleNormal="100" workbookViewId="0">
      <selection activeCell="H6" sqref="H6"/>
    </sheetView>
  </sheetViews>
  <sheetFormatPr defaultColWidth="8.85546875" defaultRowHeight="15" x14ac:dyDescent="0.25"/>
  <cols>
    <col min="1" max="1" width="8.85546875" style="86"/>
    <col min="2" max="2" width="11.140625" style="86" bestFit="1" customWidth="1"/>
    <col min="3" max="3" width="25.140625" style="86" customWidth="1"/>
    <col min="4" max="6" width="17.42578125" style="86" bestFit="1" customWidth="1"/>
    <col min="7" max="8" width="15.42578125" style="86" bestFit="1" customWidth="1"/>
    <col min="9" max="9" width="16.140625" style="86" bestFit="1" customWidth="1"/>
    <col min="10" max="16384" width="8.85546875" style="86"/>
  </cols>
  <sheetData>
    <row r="1" spans="2:9" hidden="1" x14ac:dyDescent="0.25"/>
    <row r="2" spans="2:9" hidden="1" x14ac:dyDescent="0.25"/>
    <row r="4" spans="2:9" x14ac:dyDescent="0.25">
      <c r="C4" s="87" t="s">
        <v>63</v>
      </c>
      <c r="D4" s="88" t="s">
        <v>40</v>
      </c>
      <c r="E4" s="88" t="s">
        <v>41</v>
      </c>
      <c r="F4" s="88" t="s">
        <v>42</v>
      </c>
    </row>
    <row r="5" spans="2:9" x14ac:dyDescent="0.25">
      <c r="C5" s="89" t="s">
        <v>43</v>
      </c>
      <c r="D5" s="90">
        <f>IF(D6-D11&gt;0,0,D6-D11)</f>
        <v>-11093780.215798635</v>
      </c>
      <c r="E5" s="90">
        <f>IF(E6-E11&gt;0,0,E6-E11)</f>
        <v>-10406985.466087669</v>
      </c>
      <c r="F5" s="90">
        <f>IF(F6-F11&gt;0,0,F6-F11)</f>
        <v>-9744484.0986340567</v>
      </c>
    </row>
    <row r="6" spans="2:9" x14ac:dyDescent="0.25">
      <c r="C6" s="89" t="s">
        <v>5</v>
      </c>
      <c r="D6" s="90">
        <f>D10-D7-D8</f>
        <v>17072423.06439938</v>
      </c>
      <c r="E6" s="90">
        <f>E10-E7-E8</f>
        <v>17759217.814110346</v>
      </c>
      <c r="F6" s="90">
        <f>F10-F7-F8</f>
        <v>18421719.181563959</v>
      </c>
      <c r="G6" s="91"/>
      <c r="H6" s="145" t="s">
        <v>71</v>
      </c>
    </row>
    <row r="7" spans="2:9" x14ac:dyDescent="0.25">
      <c r="B7" s="143" t="s">
        <v>72</v>
      </c>
      <c r="C7" s="89" t="s">
        <v>33</v>
      </c>
      <c r="D7" s="90">
        <v>21457683.385600608</v>
      </c>
      <c r="E7" s="90">
        <v>18622691.285889633</v>
      </c>
      <c r="F7" s="90">
        <v>19957972.71843604</v>
      </c>
    </row>
    <row r="8" spans="2:9" x14ac:dyDescent="0.25">
      <c r="B8" s="143" t="s">
        <v>72</v>
      </c>
      <c r="C8" s="89" t="s">
        <v>38</v>
      </c>
      <c r="D8" s="90">
        <v>3978.33</v>
      </c>
      <c r="E8" s="90">
        <v>3978.33</v>
      </c>
      <c r="F8" s="90">
        <v>3978.33</v>
      </c>
      <c r="G8" s="92"/>
    </row>
    <row r="9" spans="2:9" x14ac:dyDescent="0.25">
      <c r="C9" s="89" t="s">
        <v>44</v>
      </c>
      <c r="D9" s="93">
        <f>1-((D5*-1)+D7+D8)/((D5*-1)+D10)</f>
        <v>0.34400881572972541</v>
      </c>
      <c r="E9" s="93">
        <f>1-((E5*-1)+E7+E8)/((E5*-1)+E10)</f>
        <v>0.37952826392061934</v>
      </c>
      <c r="F9" s="93">
        <f>1-((F5*-1)+F7+F8)/((F5*-1)+F10)</f>
        <v>0.38276388194267152</v>
      </c>
    </row>
    <row r="10" spans="2:9" x14ac:dyDescent="0.25">
      <c r="B10" s="143" t="s">
        <v>72</v>
      </c>
      <c r="C10" s="89" t="s">
        <v>45</v>
      </c>
      <c r="D10" s="90">
        <v>38534084.779999986</v>
      </c>
      <c r="E10" s="90">
        <v>36385887.429999977</v>
      </c>
      <c r="F10" s="90">
        <v>38383670.229999997</v>
      </c>
      <c r="I10" s="94"/>
    </row>
    <row r="11" spans="2:9" x14ac:dyDescent="0.25">
      <c r="B11" s="143" t="s">
        <v>72</v>
      </c>
      <c r="C11" s="89" t="s">
        <v>46</v>
      </c>
      <c r="D11" s="95">
        <v>28166203.280198015</v>
      </c>
      <c r="E11" s="95">
        <v>28166203.280198015</v>
      </c>
      <c r="F11" s="95">
        <v>28166203.280198015</v>
      </c>
      <c r="I11" s="91"/>
    </row>
    <row r="12" spans="2:9" x14ac:dyDescent="0.25">
      <c r="B12" s="143" t="s">
        <v>72</v>
      </c>
      <c r="C12" s="89" t="s">
        <v>47</v>
      </c>
      <c r="D12" s="90">
        <v>30675665.059483428</v>
      </c>
      <c r="E12" s="90">
        <v>30675665.059483428</v>
      </c>
      <c r="F12" s="90">
        <v>30675665.059483428</v>
      </c>
    </row>
    <row r="13" spans="2:9" x14ac:dyDescent="0.25">
      <c r="C13" s="89" t="s">
        <v>48</v>
      </c>
      <c r="D13" s="96">
        <f>D10/D12*30</f>
        <v>37.685329434858119</v>
      </c>
      <c r="E13" s="96">
        <f>E10/E12*30</f>
        <v>35.58444848003505</v>
      </c>
      <c r="F13" s="96">
        <f>F10/F12*30</f>
        <v>37.538227929764439</v>
      </c>
    </row>
    <row r="14" spans="2:9" x14ac:dyDescent="0.25">
      <c r="D14" s="91"/>
      <c r="E14" s="91"/>
      <c r="F14" s="91"/>
    </row>
    <row r="16" spans="2:9" x14ac:dyDescent="0.25">
      <c r="B16" s="97"/>
    </row>
  </sheetData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5E862-51B9-409B-A87B-AE793BF90C7F}">
  <dimension ref="B1:P36"/>
  <sheetViews>
    <sheetView showGridLines="0" tabSelected="1" topLeftCell="A25" zoomScale="90" zoomScaleNormal="90" workbookViewId="0">
      <selection activeCell="D36" sqref="D36"/>
    </sheetView>
  </sheetViews>
  <sheetFormatPr defaultRowHeight="15" x14ac:dyDescent="0.25"/>
  <cols>
    <col min="1" max="1" width="9.140625" style="1"/>
    <col min="2" max="2" width="18.85546875" style="1" customWidth="1"/>
    <col min="3" max="3" width="23" style="1" bestFit="1" customWidth="1"/>
    <col min="4" max="16" width="20.28515625" style="1" customWidth="1"/>
    <col min="17" max="17" width="15.28515625" style="1" customWidth="1"/>
    <col min="18" max="16384" width="9.140625" style="1"/>
  </cols>
  <sheetData>
    <row r="1" spans="2:16" x14ac:dyDescent="0.25">
      <c r="H1" s="2"/>
      <c r="I1" s="2"/>
      <c r="J1" s="2"/>
      <c r="K1" s="2"/>
      <c r="L1" s="2"/>
      <c r="M1" s="2"/>
      <c r="N1" s="2"/>
      <c r="O1" s="2"/>
      <c r="P1" s="2"/>
    </row>
    <row r="3" spans="2:16" x14ac:dyDescent="0.25">
      <c r="C3" s="3" t="s">
        <v>65</v>
      </c>
      <c r="D3" s="4">
        <v>44927</v>
      </c>
      <c r="E3" s="4">
        <v>44958</v>
      </c>
      <c r="F3" s="4">
        <v>44986</v>
      </c>
      <c r="G3" s="4">
        <v>45017</v>
      </c>
      <c r="H3" s="4">
        <v>45047</v>
      </c>
      <c r="I3" s="4">
        <v>45078</v>
      </c>
      <c r="J3" s="4">
        <v>45108</v>
      </c>
      <c r="K3" s="4">
        <v>45139</v>
      </c>
      <c r="L3" s="4">
        <v>45170</v>
      </c>
      <c r="M3" s="4">
        <v>45200</v>
      </c>
      <c r="N3" s="4">
        <v>45231</v>
      </c>
      <c r="O3" s="4">
        <v>45261</v>
      </c>
      <c r="P3" s="4" t="s">
        <v>67</v>
      </c>
    </row>
    <row r="4" spans="2:16" x14ac:dyDescent="0.25">
      <c r="B4" s="6" t="s">
        <v>7</v>
      </c>
      <c r="C4" s="7" t="s">
        <v>66</v>
      </c>
      <c r="D4" s="8">
        <v>301226828.69874954</v>
      </c>
      <c r="E4" s="8">
        <v>283490055.9889307</v>
      </c>
      <c r="F4" s="9">
        <v>285132690.18021369</v>
      </c>
      <c r="G4" s="8">
        <v>257674979.71760911</v>
      </c>
      <c r="H4" s="8">
        <v>251507285.18281043</v>
      </c>
      <c r="I4" s="9">
        <v>252387028.27415937</v>
      </c>
      <c r="J4" s="9">
        <v>252674007.20311618</v>
      </c>
      <c r="K4" s="9">
        <v>244722879.90348989</v>
      </c>
      <c r="L4" s="9">
        <v>244501253.0418539</v>
      </c>
      <c r="M4" s="9">
        <v>212514479.23449138</v>
      </c>
      <c r="N4" s="9">
        <v>199511453.73291612</v>
      </c>
      <c r="O4" s="9">
        <v>205433568</v>
      </c>
      <c r="P4" s="9">
        <f>AVERAGE(D4:O4)</f>
        <v>249231375.76319504</v>
      </c>
    </row>
    <row r="5" spans="2:16" x14ac:dyDescent="0.25">
      <c r="B5" s="6" t="s">
        <v>7</v>
      </c>
      <c r="C5" s="7" t="s">
        <v>14</v>
      </c>
      <c r="D5" s="8">
        <v>51277829.175595157</v>
      </c>
      <c r="E5" s="8">
        <v>50277829.175595202</v>
      </c>
      <c r="F5" s="8">
        <v>51377829.175595202</v>
      </c>
      <c r="G5" s="8">
        <v>51177829.175595202</v>
      </c>
      <c r="H5" s="8">
        <v>53277829.175595202</v>
      </c>
      <c r="I5" s="8">
        <v>52277829.175595202</v>
      </c>
      <c r="J5" s="8">
        <v>53377829.175595202</v>
      </c>
      <c r="K5" s="8">
        <v>55277829.175595202</v>
      </c>
      <c r="L5" s="8">
        <v>54277829.175595202</v>
      </c>
      <c r="M5" s="8">
        <v>53277829.175595202</v>
      </c>
      <c r="N5" s="8">
        <v>51277829.175595157</v>
      </c>
      <c r="O5" s="8">
        <v>50277829.175595202</v>
      </c>
      <c r="P5" s="9">
        <f>SUM(D5:O5)</f>
        <v>627433950.10714233</v>
      </c>
    </row>
    <row r="6" spans="2:16" x14ac:dyDescent="0.25">
      <c r="C6" s="7" t="s">
        <v>64</v>
      </c>
      <c r="D6" s="127">
        <f>D5/D4</f>
        <v>0.17022995394237281</v>
      </c>
      <c r="E6" s="127">
        <f t="shared" ref="E6:P6" si="0">E5/E4</f>
        <v>0.17735306093966971</v>
      </c>
      <c r="F6" s="127">
        <f t="shared" si="0"/>
        <v>0.1801891924181778</v>
      </c>
      <c r="G6" s="127">
        <f t="shared" si="0"/>
        <v>0.19861388650028014</v>
      </c>
      <c r="H6" s="127">
        <f t="shared" si="0"/>
        <v>0.21183413886746744</v>
      </c>
      <c r="I6" s="127">
        <f t="shared" si="0"/>
        <v>0.20713358183689057</v>
      </c>
      <c r="J6" s="127">
        <f t="shared" si="0"/>
        <v>0.21125176177178584</v>
      </c>
      <c r="K6" s="127">
        <f t="shared" si="0"/>
        <v>0.22587928516285374</v>
      </c>
      <c r="L6" s="127">
        <f t="shared" si="0"/>
        <v>0.22199407365124579</v>
      </c>
      <c r="M6" s="127">
        <f t="shared" si="0"/>
        <v>0.2507021138865918</v>
      </c>
      <c r="N6" s="127">
        <f t="shared" si="0"/>
        <v>0.25701696928257689</v>
      </c>
      <c r="O6" s="127">
        <f t="shared" si="0"/>
        <v>0.24474008636989258</v>
      </c>
      <c r="P6" s="127">
        <f t="shared" si="0"/>
        <v>2.5174757720042966</v>
      </c>
    </row>
    <row r="15" spans="2:16" x14ac:dyDescent="0.25">
      <c r="H15" s="12"/>
      <c r="I15" s="12"/>
      <c r="J15" s="12"/>
      <c r="K15" s="12"/>
      <c r="L15" s="12"/>
      <c r="M15" s="12"/>
      <c r="N15" s="12"/>
      <c r="O15" s="12"/>
      <c r="P15" s="12"/>
    </row>
    <row r="16" spans="2:16" x14ac:dyDescent="0.25"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2:16" x14ac:dyDescent="0.25">
      <c r="C17" s="3" t="s">
        <v>68</v>
      </c>
      <c r="D17" s="4">
        <v>44927</v>
      </c>
      <c r="E17" s="4">
        <v>44958</v>
      </c>
      <c r="F17" s="4">
        <v>44986</v>
      </c>
      <c r="G17" s="4">
        <v>45017</v>
      </c>
      <c r="H17" s="4">
        <v>45047</v>
      </c>
      <c r="I17" s="4">
        <v>45078</v>
      </c>
      <c r="J17" s="4">
        <v>45108</v>
      </c>
      <c r="K17" s="4">
        <v>45139</v>
      </c>
      <c r="L17" s="4">
        <v>45170</v>
      </c>
      <c r="M17" s="4">
        <v>45200</v>
      </c>
      <c r="N17" s="4">
        <v>45231</v>
      </c>
      <c r="O17" s="4">
        <v>45261</v>
      </c>
      <c r="P17" s="4" t="s">
        <v>67</v>
      </c>
    </row>
    <row r="18" spans="2:16" x14ac:dyDescent="0.25">
      <c r="B18" s="6" t="s">
        <v>7</v>
      </c>
      <c r="C18" s="7" t="s">
        <v>66</v>
      </c>
      <c r="D18" s="8">
        <v>4562896.9708882812</v>
      </c>
      <c r="E18" s="8">
        <v>4602038.6477970267</v>
      </c>
      <c r="F18" s="9">
        <v>4537051.060065886</v>
      </c>
      <c r="G18" s="8">
        <v>4581473.4408246102</v>
      </c>
      <c r="H18" s="8">
        <v>4712952.2385920556</v>
      </c>
      <c r="I18" s="9">
        <v>4759577.5567339798</v>
      </c>
      <c r="J18" s="9">
        <v>4977057.2229695069</v>
      </c>
      <c r="K18" s="9">
        <v>5186943.1510013305</v>
      </c>
      <c r="L18" s="9">
        <v>5128000.9907907695</v>
      </c>
      <c r="M18" s="9">
        <v>4897739.905398272</v>
      </c>
      <c r="N18" s="9">
        <v>5665091.0326681715</v>
      </c>
      <c r="O18" s="9">
        <v>5317588.5999999996</v>
      </c>
      <c r="P18" s="9">
        <f>AVERAGE(D18:O18)</f>
        <v>4910700.9014774906</v>
      </c>
    </row>
    <row r="19" spans="2:16" x14ac:dyDescent="0.25">
      <c r="B19" s="6" t="s">
        <v>7</v>
      </c>
      <c r="C19" s="7" t="s">
        <v>14</v>
      </c>
      <c r="D19" s="8">
        <v>4273243.4965021089</v>
      </c>
      <c r="E19" s="8">
        <v>4073243.4965021098</v>
      </c>
      <c r="F19" s="8">
        <v>4273243.4965021089</v>
      </c>
      <c r="G19" s="8">
        <v>4273243.4965021089</v>
      </c>
      <c r="H19" s="8">
        <v>4573243.4965021098</v>
      </c>
      <c r="I19" s="8">
        <v>4173243.4965021098</v>
      </c>
      <c r="J19" s="8">
        <v>4273243.4965021089</v>
      </c>
      <c r="K19" s="8">
        <v>5273243.4965021098</v>
      </c>
      <c r="L19" s="8">
        <v>4973243.4965021098</v>
      </c>
      <c r="M19" s="8">
        <v>4373243.4965021098</v>
      </c>
      <c r="N19" s="8">
        <v>4273243.4965021089</v>
      </c>
      <c r="O19" s="8">
        <v>4273243.4965021089</v>
      </c>
      <c r="P19" s="9">
        <f>SUM(D19:O19)</f>
        <v>53078921.958025306</v>
      </c>
    </row>
    <row r="20" spans="2:16" x14ac:dyDescent="0.25">
      <c r="C20" s="7" t="s">
        <v>64</v>
      </c>
      <c r="D20" s="127">
        <f>D19/D18</f>
        <v>0.93651983022316976</v>
      </c>
      <c r="E20" s="127">
        <f t="shared" ref="E20" si="1">E19/E18</f>
        <v>0.88509545621742036</v>
      </c>
      <c r="F20" s="127">
        <f t="shared" ref="F20" si="2">F19/F18</f>
        <v>0.9418548391738959</v>
      </c>
      <c r="G20" s="127">
        <f t="shared" ref="G20" si="3">G19/G18</f>
        <v>0.93272252948670953</v>
      </c>
      <c r="H20" s="127">
        <f t="shared" ref="H20" si="4">H19/H18</f>
        <v>0.97035642734803473</v>
      </c>
      <c r="I20" s="127">
        <f t="shared" ref="I20" si="5">I19/I18</f>
        <v>0.87680964261159933</v>
      </c>
      <c r="J20" s="127">
        <f t="shared" ref="J20" si="6">J19/J18</f>
        <v>0.85858837965148505</v>
      </c>
      <c r="K20" s="127">
        <f t="shared" ref="K20" si="7">K19/K18</f>
        <v>1.0166379971764523</v>
      </c>
      <c r="L20" s="127">
        <f t="shared" ref="L20" si="8">L19/L18</f>
        <v>0.96982108728789562</v>
      </c>
      <c r="M20" s="127">
        <f t="shared" ref="M20" si="9">M19/M18</f>
        <v>0.89291052219451994</v>
      </c>
      <c r="N20" s="127">
        <f t="shared" ref="N20" si="10">N19/N18</f>
        <v>0.75431153212898616</v>
      </c>
      <c r="O20" s="127">
        <f t="shared" ref="O20:P20" si="11">O19/O18</f>
        <v>0.80360550955410681</v>
      </c>
      <c r="P20" s="127">
        <f t="shared" si="11"/>
        <v>10.808828112918741</v>
      </c>
    </row>
    <row r="33" spans="2:16" x14ac:dyDescent="0.25">
      <c r="C33" s="3" t="s">
        <v>13</v>
      </c>
      <c r="D33" s="4">
        <v>44927</v>
      </c>
      <c r="E33" s="4">
        <v>44958</v>
      </c>
      <c r="F33" s="4">
        <v>44986</v>
      </c>
      <c r="G33" s="4">
        <v>45017</v>
      </c>
      <c r="H33" s="4">
        <v>45047</v>
      </c>
      <c r="I33" s="4">
        <v>45078</v>
      </c>
      <c r="J33" s="4">
        <v>45108</v>
      </c>
      <c r="K33" s="4">
        <v>45139</v>
      </c>
      <c r="L33" s="4">
        <v>45170</v>
      </c>
      <c r="M33" s="4">
        <v>45200</v>
      </c>
      <c r="N33" s="4">
        <v>45231</v>
      </c>
      <c r="O33" s="4">
        <v>45261</v>
      </c>
      <c r="P33" s="128" t="s">
        <v>67</v>
      </c>
    </row>
    <row r="34" spans="2:16" x14ac:dyDescent="0.25">
      <c r="B34" s="6" t="s">
        <v>7</v>
      </c>
      <c r="C34" s="7" t="s">
        <v>66</v>
      </c>
      <c r="D34" s="8">
        <f>D4+D18</f>
        <v>305789725.6696378</v>
      </c>
      <c r="E34" s="8">
        <f t="shared" ref="E34:O34" si="12">E4+E18</f>
        <v>288092094.63672775</v>
      </c>
      <c r="F34" s="8">
        <f t="shared" si="12"/>
        <v>289669741.24027956</v>
      </c>
      <c r="G34" s="8">
        <f t="shared" si="12"/>
        <v>262256453.15843371</v>
      </c>
      <c r="H34" s="8">
        <f t="shared" si="12"/>
        <v>256220237.42140248</v>
      </c>
      <c r="I34" s="8">
        <f t="shared" si="12"/>
        <v>257146605.83089334</v>
      </c>
      <c r="J34" s="8">
        <f t="shared" si="12"/>
        <v>257651064.42608568</v>
      </c>
      <c r="K34" s="8">
        <f t="shared" si="12"/>
        <v>249909823.05449122</v>
      </c>
      <c r="L34" s="8">
        <f t="shared" si="12"/>
        <v>249629254.03264469</v>
      </c>
      <c r="M34" s="8">
        <f t="shared" si="12"/>
        <v>217412219.13988966</v>
      </c>
      <c r="N34" s="8">
        <f t="shared" si="12"/>
        <v>205176544.76558429</v>
      </c>
      <c r="O34" s="8">
        <f t="shared" si="12"/>
        <v>210751156.59999999</v>
      </c>
      <c r="P34" s="9">
        <f>AVERAGE(D34:O34)</f>
        <v>254142076.66467252</v>
      </c>
    </row>
    <row r="35" spans="2:16" x14ac:dyDescent="0.25">
      <c r="B35" s="6" t="s">
        <v>7</v>
      </c>
      <c r="C35" s="7" t="s">
        <v>14</v>
      </c>
      <c r="D35" s="8">
        <f>D5+D19</f>
        <v>55551072.672097266</v>
      </c>
      <c r="E35" s="8">
        <f t="shared" ref="E35:O35" si="13">E5+E19</f>
        <v>54351072.67209731</v>
      </c>
      <c r="F35" s="8">
        <f t="shared" si="13"/>
        <v>55651072.67209731</v>
      </c>
      <c r="G35" s="8">
        <f t="shared" si="13"/>
        <v>55451072.67209731</v>
      </c>
      <c r="H35" s="8">
        <f t="shared" si="13"/>
        <v>57851072.67209731</v>
      </c>
      <c r="I35" s="8">
        <f t="shared" si="13"/>
        <v>56451072.67209731</v>
      </c>
      <c r="J35" s="8">
        <f t="shared" si="13"/>
        <v>57651072.67209731</v>
      </c>
      <c r="K35" s="8">
        <f t="shared" si="13"/>
        <v>60551072.67209731</v>
      </c>
      <c r="L35" s="8">
        <f t="shared" si="13"/>
        <v>59251072.67209731</v>
      </c>
      <c r="M35" s="8">
        <f t="shared" si="13"/>
        <v>57651072.67209731</v>
      </c>
      <c r="N35" s="8">
        <f t="shared" si="13"/>
        <v>55551072.672097266</v>
      </c>
      <c r="O35" s="8">
        <f t="shared" si="13"/>
        <v>54551072.67209731</v>
      </c>
      <c r="P35" s="9">
        <f>SUM(D35:O35)</f>
        <v>680512872.06516778</v>
      </c>
    </row>
    <row r="36" spans="2:16" x14ac:dyDescent="0.25">
      <c r="C36" s="7" t="s">
        <v>64</v>
      </c>
      <c r="D36" s="127">
        <f>D35/D34</f>
        <v>0.18166428760955913</v>
      </c>
      <c r="E36" s="127">
        <f t="shared" ref="E36:P36" si="14">E35/E34</f>
        <v>0.18865867437505279</v>
      </c>
      <c r="F36" s="127">
        <f t="shared" si="14"/>
        <v>0.19211904023463408</v>
      </c>
      <c r="G36" s="127">
        <f t="shared" si="14"/>
        <v>0.2114383535820884</v>
      </c>
      <c r="H36" s="127">
        <f t="shared" si="14"/>
        <v>0.22578650794453178</v>
      </c>
      <c r="I36" s="127">
        <f t="shared" si="14"/>
        <v>0.21952874893950997</v>
      </c>
      <c r="J36" s="127">
        <f t="shared" si="14"/>
        <v>0.22375639239261172</v>
      </c>
      <c r="K36" s="127">
        <f t="shared" si="14"/>
        <v>0.24229168718547947</v>
      </c>
      <c r="L36" s="127">
        <f t="shared" si="14"/>
        <v>0.2373562862321773</v>
      </c>
      <c r="M36" s="127">
        <f t="shared" si="14"/>
        <v>0.26516942286028022</v>
      </c>
      <c r="N36" s="127">
        <f t="shared" si="14"/>
        <v>0.27074767603463046</v>
      </c>
      <c r="O36" s="127">
        <f t="shared" si="14"/>
        <v>0.2588411544314026</v>
      </c>
      <c r="P36" s="129">
        <f t="shared" si="14"/>
        <v>2.677686753001038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939F1-AA3A-4802-B216-FB8547DF69B2}">
  <sheetPr>
    <outlinePr summaryBelow="0" summaryRight="0"/>
  </sheetPr>
  <dimension ref="A1:M862"/>
  <sheetViews>
    <sheetView showGridLines="0" workbookViewId="0">
      <selection activeCell="M17" sqref="M17"/>
    </sheetView>
  </sheetViews>
  <sheetFormatPr defaultColWidth="14.42578125" defaultRowHeight="15.75" customHeight="1" x14ac:dyDescent="0.25"/>
  <cols>
    <col min="1" max="1" width="14.42578125" style="76"/>
    <col min="2" max="2" width="8.42578125" style="76" bestFit="1" customWidth="1"/>
    <col min="3" max="3" width="7" style="76" customWidth="1"/>
    <col min="4" max="6" width="14.42578125" style="17" customWidth="1"/>
    <col min="7" max="7" width="16" style="76" customWidth="1"/>
    <col min="8" max="8" width="17.140625" style="17" customWidth="1"/>
    <col min="9" max="9" width="14.42578125" style="76" customWidth="1"/>
    <col min="10" max="10" width="16.85546875" style="125" customWidth="1"/>
    <col min="11" max="11" width="11.28515625" style="126" bestFit="1" customWidth="1"/>
    <col min="12" max="12" width="14.42578125" style="76"/>
    <col min="13" max="13" width="16.85546875" style="76" bestFit="1" customWidth="1"/>
    <col min="14" max="16384" width="14.42578125" style="17"/>
  </cols>
  <sheetData>
    <row r="1" spans="1:13" ht="15.75" customHeight="1" x14ac:dyDescent="0.25">
      <c r="A1" s="98"/>
      <c r="B1" s="98"/>
      <c r="C1" s="98"/>
      <c r="D1" s="99"/>
      <c r="E1" s="100"/>
      <c r="F1" s="99"/>
      <c r="G1" s="100"/>
      <c r="H1" s="100"/>
      <c r="I1" s="156">
        <v>44592</v>
      </c>
      <c r="J1" s="156"/>
      <c r="K1" s="156"/>
    </row>
    <row r="2" spans="1:13" ht="15.75" customHeight="1" x14ac:dyDescent="0.25">
      <c r="A2" s="98"/>
      <c r="B2" s="98"/>
      <c r="C2" s="98"/>
      <c r="D2" s="99"/>
      <c r="E2" s="100"/>
      <c r="F2" s="101">
        <f>SUBTOTAL(9,F4:F123)</f>
        <v>27696500.464398865</v>
      </c>
      <c r="G2" s="100"/>
      <c r="H2" s="102">
        <f>SUBTOTAL(9,H4:H123)</f>
        <v>29505420.393411171</v>
      </c>
      <c r="I2" s="103"/>
      <c r="J2" s="104">
        <f>SUBTOTAL(9,J4:J123)</f>
        <v>38534084.779999986</v>
      </c>
      <c r="K2" s="103"/>
    </row>
    <row r="3" spans="1:13" ht="12.75" x14ac:dyDescent="0.2">
      <c r="A3" s="105" t="s">
        <v>16</v>
      </c>
      <c r="B3" s="105" t="s">
        <v>17</v>
      </c>
      <c r="C3" s="105" t="s">
        <v>18</v>
      </c>
      <c r="D3" s="106" t="s">
        <v>19</v>
      </c>
      <c r="E3" s="107" t="s">
        <v>20</v>
      </c>
      <c r="F3" s="106" t="s">
        <v>21</v>
      </c>
      <c r="G3" s="108" t="s">
        <v>22</v>
      </c>
      <c r="H3" s="108" t="s">
        <v>23</v>
      </c>
      <c r="I3" s="109" t="s">
        <v>24</v>
      </c>
      <c r="J3" s="110" t="s">
        <v>49</v>
      </c>
      <c r="K3" s="111" t="s">
        <v>26</v>
      </c>
      <c r="L3" s="107" t="s">
        <v>50</v>
      </c>
      <c r="M3" s="107" t="s">
        <v>51</v>
      </c>
    </row>
    <row r="4" spans="1:13" ht="12.75" x14ac:dyDescent="0.2">
      <c r="A4" s="112">
        <v>1</v>
      </c>
      <c r="B4" s="112" t="s">
        <v>31</v>
      </c>
      <c r="C4" s="112" t="s">
        <v>32</v>
      </c>
      <c r="D4" s="113">
        <v>1000</v>
      </c>
      <c r="E4" s="114">
        <v>4041.3805193671737</v>
      </c>
      <c r="F4" s="115">
        <f t="shared" ref="F4:F67" si="0">E4*D4</f>
        <v>4041380.5193671738</v>
      </c>
      <c r="G4" s="116">
        <v>2218.8649999999998</v>
      </c>
      <c r="H4" s="117">
        <f t="shared" ref="H4:H67" si="1">G4*E4</f>
        <v>8967277.786105644</v>
      </c>
      <c r="I4" s="118">
        <v>2119.6949999999997</v>
      </c>
      <c r="J4" s="119">
        <v>8566494.0800000001</v>
      </c>
      <c r="K4" s="114">
        <f>IFERROR(J4/I4,0)</f>
        <v>4041.3805193671737</v>
      </c>
      <c r="L4" s="120">
        <v>44926</v>
      </c>
      <c r="M4" s="120" t="s">
        <v>52</v>
      </c>
    </row>
    <row r="5" spans="1:13" ht="12.75" x14ac:dyDescent="0.2">
      <c r="A5" s="112">
        <v>2</v>
      </c>
      <c r="B5" s="112" t="s">
        <v>31</v>
      </c>
      <c r="C5" s="112" t="s">
        <v>32</v>
      </c>
      <c r="D5" s="113">
        <v>1000</v>
      </c>
      <c r="E5" s="114">
        <v>3865.7604825048006</v>
      </c>
      <c r="F5" s="115">
        <f t="shared" si="0"/>
        <v>3865760.4825048004</v>
      </c>
      <c r="G5" s="116">
        <v>2109.5340000000001</v>
      </c>
      <c r="H5" s="117">
        <f t="shared" si="1"/>
        <v>8154953.1737002824</v>
      </c>
      <c r="I5" s="118">
        <v>1909.0380000000002</v>
      </c>
      <c r="J5" s="119">
        <v>7379883.6600000001</v>
      </c>
      <c r="K5" s="114">
        <f t="shared" ref="K5:K68" si="2">IFERROR(J5/I5,0)</f>
        <v>3865.7604825048006</v>
      </c>
      <c r="L5" s="120">
        <v>44926</v>
      </c>
      <c r="M5" s="120" t="s">
        <v>52</v>
      </c>
    </row>
    <row r="6" spans="1:13" ht="12.75" x14ac:dyDescent="0.2">
      <c r="A6" s="112">
        <v>3</v>
      </c>
      <c r="B6" s="112" t="s">
        <v>31</v>
      </c>
      <c r="C6" s="112" t="s">
        <v>32</v>
      </c>
      <c r="D6" s="113">
        <v>500</v>
      </c>
      <c r="E6" s="114">
        <v>3953.9989299337008</v>
      </c>
      <c r="F6" s="115">
        <f t="shared" si="0"/>
        <v>1976999.4649668504</v>
      </c>
      <c r="G6" s="116">
        <v>855.45</v>
      </c>
      <c r="H6" s="117">
        <f t="shared" si="1"/>
        <v>3382448.3846117845</v>
      </c>
      <c r="I6" s="118">
        <v>1388.6990000000001</v>
      </c>
      <c r="J6" s="119">
        <v>5490914.3600000003</v>
      </c>
      <c r="K6" s="114">
        <f t="shared" si="2"/>
        <v>3953.9989299337008</v>
      </c>
      <c r="L6" s="120">
        <v>44926</v>
      </c>
      <c r="M6" s="120" t="s">
        <v>52</v>
      </c>
    </row>
    <row r="7" spans="1:13" ht="12.75" x14ac:dyDescent="0.2">
      <c r="A7" s="112">
        <v>6</v>
      </c>
      <c r="B7" s="112" t="s">
        <v>31</v>
      </c>
      <c r="C7" s="112" t="s">
        <v>32</v>
      </c>
      <c r="D7" s="121">
        <v>100</v>
      </c>
      <c r="E7" s="114">
        <v>5256.2686356379718</v>
      </c>
      <c r="F7" s="115">
        <f t="shared" si="0"/>
        <v>525626.8635637972</v>
      </c>
      <c r="G7" s="116">
        <v>260.19600000000003</v>
      </c>
      <c r="H7" s="117">
        <f t="shared" si="1"/>
        <v>1367660.0739184578</v>
      </c>
      <c r="I7" s="118">
        <v>162.85999999999999</v>
      </c>
      <c r="J7" s="119">
        <v>856035.91</v>
      </c>
      <c r="K7" s="114">
        <f t="shared" si="2"/>
        <v>5256.2686356379718</v>
      </c>
      <c r="L7" s="120">
        <v>44561</v>
      </c>
      <c r="M7" s="122" t="s">
        <v>53</v>
      </c>
    </row>
    <row r="8" spans="1:13" ht="12.75" x14ac:dyDescent="0.2">
      <c r="A8" s="112">
        <v>7</v>
      </c>
      <c r="B8" s="112" t="s">
        <v>31</v>
      </c>
      <c r="C8" s="112" t="s">
        <v>32</v>
      </c>
      <c r="D8" s="121">
        <v>500</v>
      </c>
      <c r="E8" s="114">
        <v>5389.8394914205792</v>
      </c>
      <c r="F8" s="115">
        <f t="shared" si="0"/>
        <v>2694919.7457102896</v>
      </c>
      <c r="G8" s="116">
        <v>217.83600000000001</v>
      </c>
      <c r="H8" s="117">
        <f t="shared" si="1"/>
        <v>1174101.0754530933</v>
      </c>
      <c r="I8" s="118">
        <v>1610.1320000000001</v>
      </c>
      <c r="J8" s="119">
        <v>8678353.040000001</v>
      </c>
      <c r="K8" s="114">
        <f t="shared" si="2"/>
        <v>5389.8394914205792</v>
      </c>
      <c r="L8" s="120">
        <v>44926</v>
      </c>
      <c r="M8" s="120" t="s">
        <v>52</v>
      </c>
    </row>
    <row r="9" spans="1:13" ht="12.75" x14ac:dyDescent="0.2">
      <c r="A9" s="112">
        <v>8</v>
      </c>
      <c r="B9" s="112" t="s">
        <v>31</v>
      </c>
      <c r="C9" s="112" t="s">
        <v>32</v>
      </c>
      <c r="D9" s="121">
        <v>300</v>
      </c>
      <c r="E9" s="114">
        <v>2170.4020089917826</v>
      </c>
      <c r="F9" s="115">
        <f t="shared" si="0"/>
        <v>651120.60269753484</v>
      </c>
      <c r="G9" s="116">
        <v>490</v>
      </c>
      <c r="H9" s="117">
        <f t="shared" si="1"/>
        <v>1063496.9844059735</v>
      </c>
      <c r="I9" s="118">
        <v>427.279</v>
      </c>
      <c r="J9" s="119">
        <v>927367.2</v>
      </c>
      <c r="K9" s="114">
        <f t="shared" si="2"/>
        <v>2170.4020089917826</v>
      </c>
      <c r="L9" s="120">
        <v>44561</v>
      </c>
      <c r="M9" s="122" t="s">
        <v>53</v>
      </c>
    </row>
    <row r="10" spans="1:13" ht="12.75" x14ac:dyDescent="0.2">
      <c r="A10" s="112">
        <v>9</v>
      </c>
      <c r="B10" s="112" t="s">
        <v>31</v>
      </c>
      <c r="C10" s="112" t="s">
        <v>32</v>
      </c>
      <c r="D10" s="121">
        <v>1500</v>
      </c>
      <c r="E10" s="114">
        <v>94.254170521352478</v>
      </c>
      <c r="F10" s="115">
        <f t="shared" si="0"/>
        <v>141381.25578202872</v>
      </c>
      <c r="G10" s="116">
        <v>9911.9789999999994</v>
      </c>
      <c r="H10" s="117">
        <f t="shared" si="1"/>
        <v>934245.35887006472</v>
      </c>
      <c r="I10" s="118">
        <v>1340.36</v>
      </c>
      <c r="J10" s="119">
        <v>126334.52</v>
      </c>
      <c r="K10" s="114">
        <f t="shared" si="2"/>
        <v>94.254170521352478</v>
      </c>
      <c r="L10" s="120">
        <v>44926</v>
      </c>
      <c r="M10" s="120" t="s">
        <v>52</v>
      </c>
    </row>
    <row r="11" spans="1:13" ht="12.75" x14ac:dyDescent="0.2">
      <c r="A11" s="112">
        <v>10</v>
      </c>
      <c r="B11" s="112" t="s">
        <v>31</v>
      </c>
      <c r="C11" s="112" t="s">
        <v>34</v>
      </c>
      <c r="D11" s="121">
        <v>15000</v>
      </c>
      <c r="E11" s="114">
        <v>11.299630390143736</v>
      </c>
      <c r="F11" s="115">
        <f t="shared" si="0"/>
        <v>169494.45585215604</v>
      </c>
      <c r="G11" s="116">
        <v>41690</v>
      </c>
      <c r="H11" s="117">
        <f t="shared" si="1"/>
        <v>471081.59096509236</v>
      </c>
      <c r="I11" s="118">
        <v>27759</v>
      </c>
      <c r="J11" s="119">
        <v>313666.44</v>
      </c>
      <c r="K11" s="114">
        <f t="shared" si="2"/>
        <v>11.299630390143736</v>
      </c>
      <c r="L11" s="120">
        <v>44926</v>
      </c>
      <c r="M11" s="120" t="s">
        <v>52</v>
      </c>
    </row>
    <row r="12" spans="1:13" ht="12.75" x14ac:dyDescent="0.2">
      <c r="A12" s="112">
        <v>11</v>
      </c>
      <c r="B12" s="112" t="s">
        <v>31</v>
      </c>
      <c r="C12" s="112" t="s">
        <v>34</v>
      </c>
      <c r="D12" s="121">
        <v>70</v>
      </c>
      <c r="E12" s="114">
        <v>2.7875563492063495</v>
      </c>
      <c r="F12" s="115">
        <f t="shared" si="0"/>
        <v>195.12894444444447</v>
      </c>
      <c r="G12" s="116">
        <v>185320</v>
      </c>
      <c r="H12" s="117">
        <f t="shared" si="1"/>
        <v>516589.94263492071</v>
      </c>
      <c r="I12" s="118">
        <v>75600</v>
      </c>
      <c r="J12" s="119">
        <v>210739.26</v>
      </c>
      <c r="K12" s="114">
        <f t="shared" si="2"/>
        <v>2.7875563492063495</v>
      </c>
      <c r="L12" s="120">
        <v>44926</v>
      </c>
      <c r="M12" s="120" t="s">
        <v>52</v>
      </c>
    </row>
    <row r="13" spans="1:13" ht="12.75" x14ac:dyDescent="0.2">
      <c r="A13" s="112">
        <v>12</v>
      </c>
      <c r="B13" s="112" t="s">
        <v>31</v>
      </c>
      <c r="C13" s="112" t="s">
        <v>34</v>
      </c>
      <c r="D13" s="121">
        <v>70</v>
      </c>
      <c r="E13" s="114">
        <v>3.2761531313131314</v>
      </c>
      <c r="F13" s="115">
        <f t="shared" si="0"/>
        <v>229.3307191919192</v>
      </c>
      <c r="G13" s="116">
        <v>134407</v>
      </c>
      <c r="H13" s="117">
        <f t="shared" si="1"/>
        <v>440337.91392040404</v>
      </c>
      <c r="I13" s="118">
        <v>74250</v>
      </c>
      <c r="J13" s="119">
        <v>243254.37</v>
      </c>
      <c r="K13" s="114">
        <f t="shared" si="2"/>
        <v>3.2761531313131314</v>
      </c>
      <c r="L13" s="120">
        <v>44926</v>
      </c>
      <c r="M13" s="120" t="s">
        <v>52</v>
      </c>
    </row>
    <row r="14" spans="1:13" ht="12.75" x14ac:dyDescent="0.2">
      <c r="A14" s="112">
        <v>13</v>
      </c>
      <c r="B14" s="112" t="s">
        <v>31</v>
      </c>
      <c r="C14" s="112" t="s">
        <v>32</v>
      </c>
      <c r="D14" s="121">
        <v>100</v>
      </c>
      <c r="E14" s="114">
        <v>1968.7501602472212</v>
      </c>
      <c r="F14" s="115">
        <f t="shared" si="0"/>
        <v>196875.01602472211</v>
      </c>
      <c r="G14" s="116">
        <v>215</v>
      </c>
      <c r="H14" s="117">
        <f t="shared" si="1"/>
        <v>423281.28445315256</v>
      </c>
      <c r="I14" s="118">
        <v>429.02460000000002</v>
      </c>
      <c r="J14" s="119">
        <v>844642.25</v>
      </c>
      <c r="K14" s="114">
        <f t="shared" si="2"/>
        <v>1968.7501602472212</v>
      </c>
      <c r="L14" s="120">
        <v>44926</v>
      </c>
      <c r="M14" s="120" t="s">
        <v>52</v>
      </c>
    </row>
    <row r="15" spans="1:13" ht="12.75" x14ac:dyDescent="0.2">
      <c r="A15" s="112">
        <v>14</v>
      </c>
      <c r="B15" s="112" t="s">
        <v>31</v>
      </c>
      <c r="C15" s="112" t="s">
        <v>32</v>
      </c>
      <c r="D15" s="121">
        <v>20</v>
      </c>
      <c r="E15" s="114">
        <v>2608.1453118026534</v>
      </c>
      <c r="F15" s="115">
        <f t="shared" si="0"/>
        <v>52162.906236053066</v>
      </c>
      <c r="G15" s="116">
        <v>104</v>
      </c>
      <c r="H15" s="117">
        <f t="shared" si="1"/>
        <v>271247.11242747598</v>
      </c>
      <c r="I15" s="118">
        <v>98.587999999999994</v>
      </c>
      <c r="J15" s="119">
        <v>257131.83</v>
      </c>
      <c r="K15" s="114">
        <f t="shared" si="2"/>
        <v>2608.1453118026534</v>
      </c>
      <c r="L15" s="120">
        <v>44865</v>
      </c>
      <c r="M15" s="120" t="s">
        <v>54</v>
      </c>
    </row>
    <row r="16" spans="1:13" ht="12.75" x14ac:dyDescent="0.2">
      <c r="A16" s="112">
        <v>15</v>
      </c>
      <c r="B16" s="112" t="s">
        <v>31</v>
      </c>
      <c r="C16" s="112" t="s">
        <v>32</v>
      </c>
      <c r="D16" s="121">
        <v>50</v>
      </c>
      <c r="E16" s="114">
        <v>1594.4073114429734</v>
      </c>
      <c r="F16" s="115">
        <f t="shared" si="0"/>
        <v>79720.365572148672</v>
      </c>
      <c r="G16" s="116">
        <v>157</v>
      </c>
      <c r="H16" s="117">
        <f t="shared" si="1"/>
        <v>250321.94789654683</v>
      </c>
      <c r="I16" s="118">
        <v>212.27</v>
      </c>
      <c r="J16" s="119">
        <v>338444.83999999997</v>
      </c>
      <c r="K16" s="114">
        <f t="shared" si="2"/>
        <v>1594.4073114429734</v>
      </c>
      <c r="L16" s="120">
        <v>44926</v>
      </c>
      <c r="M16" s="120" t="s">
        <v>52</v>
      </c>
    </row>
    <row r="17" spans="1:13" ht="12.75" x14ac:dyDescent="0.2">
      <c r="A17" s="112">
        <v>16</v>
      </c>
      <c r="B17" s="112" t="s">
        <v>31</v>
      </c>
      <c r="C17" s="112" t="s">
        <v>32</v>
      </c>
      <c r="D17" s="121">
        <v>7</v>
      </c>
      <c r="E17" s="114">
        <v>22477.0425</v>
      </c>
      <c r="F17" s="115">
        <f t="shared" si="0"/>
        <v>157339.29749999999</v>
      </c>
      <c r="G17" s="116">
        <v>6</v>
      </c>
      <c r="H17" s="117">
        <f t="shared" si="1"/>
        <v>134862.255</v>
      </c>
      <c r="I17" s="118">
        <v>4</v>
      </c>
      <c r="J17" s="119">
        <v>89908.17</v>
      </c>
      <c r="K17" s="114">
        <f t="shared" si="2"/>
        <v>22477.0425</v>
      </c>
      <c r="L17" s="120">
        <v>44865</v>
      </c>
      <c r="M17" s="120" t="s">
        <v>54</v>
      </c>
    </row>
    <row r="18" spans="1:13" ht="15.75" customHeight="1" x14ac:dyDescent="0.2">
      <c r="A18" s="112">
        <v>17</v>
      </c>
      <c r="B18" s="112" t="s">
        <v>31</v>
      </c>
      <c r="C18" s="112" t="s">
        <v>32</v>
      </c>
      <c r="D18" s="121">
        <v>7</v>
      </c>
      <c r="E18" s="114">
        <v>21536.916249999998</v>
      </c>
      <c r="F18" s="115">
        <f t="shared" si="0"/>
        <v>150758.41374999998</v>
      </c>
      <c r="G18" s="116">
        <v>6</v>
      </c>
      <c r="H18" s="117">
        <f t="shared" si="1"/>
        <v>129221.4975</v>
      </c>
      <c r="I18" s="118">
        <v>16</v>
      </c>
      <c r="J18" s="119">
        <v>344590.66</v>
      </c>
      <c r="K18" s="114">
        <f t="shared" si="2"/>
        <v>21536.916249999998</v>
      </c>
      <c r="L18" s="120">
        <v>44865</v>
      </c>
      <c r="M18" s="120" t="s">
        <v>54</v>
      </c>
    </row>
    <row r="19" spans="1:13" ht="12.75" x14ac:dyDescent="0.2">
      <c r="A19" s="112">
        <v>18</v>
      </c>
      <c r="B19" s="112" t="s">
        <v>31</v>
      </c>
      <c r="C19" s="112" t="s">
        <v>34</v>
      </c>
      <c r="D19" s="121">
        <v>18000</v>
      </c>
      <c r="E19" s="114">
        <v>4.8121418609948963</v>
      </c>
      <c r="F19" s="115">
        <f t="shared" si="0"/>
        <v>86618.553497908128</v>
      </c>
      <c r="G19" s="116">
        <v>26120</v>
      </c>
      <c r="H19" s="117">
        <f t="shared" si="1"/>
        <v>125693.14540918669</v>
      </c>
      <c r="I19" s="118">
        <v>30259.130799999999</v>
      </c>
      <c r="J19" s="119">
        <v>145611.22999999998</v>
      </c>
      <c r="K19" s="114">
        <f t="shared" si="2"/>
        <v>4.8121418609948963</v>
      </c>
      <c r="L19" s="120">
        <v>44865</v>
      </c>
      <c r="M19" s="120" t="s">
        <v>54</v>
      </c>
    </row>
    <row r="20" spans="1:13" ht="12.75" x14ac:dyDescent="0.2">
      <c r="A20" s="112">
        <v>19</v>
      </c>
      <c r="B20" s="112" t="s">
        <v>31</v>
      </c>
      <c r="C20" s="112" t="s">
        <v>34</v>
      </c>
      <c r="D20" s="121">
        <v>13000</v>
      </c>
      <c r="E20" s="114">
        <v>5.548761741657585</v>
      </c>
      <c r="F20" s="115">
        <f t="shared" si="0"/>
        <v>72133.902641548601</v>
      </c>
      <c r="G20" s="116">
        <v>18029</v>
      </c>
      <c r="H20" s="117">
        <f t="shared" si="1"/>
        <v>100038.62544034459</v>
      </c>
      <c r="I20" s="118">
        <v>19269</v>
      </c>
      <c r="J20" s="119">
        <v>106919.09</v>
      </c>
      <c r="K20" s="114">
        <f t="shared" si="2"/>
        <v>5.548761741657585</v>
      </c>
      <c r="L20" s="120">
        <v>44865</v>
      </c>
      <c r="M20" s="120" t="s">
        <v>54</v>
      </c>
    </row>
    <row r="21" spans="1:13" ht="12.75" x14ac:dyDescent="0.2">
      <c r="A21" s="112">
        <v>20</v>
      </c>
      <c r="B21" s="112" t="s">
        <v>31</v>
      </c>
      <c r="C21" s="112" t="s">
        <v>32</v>
      </c>
      <c r="D21" s="121">
        <v>5000</v>
      </c>
      <c r="E21" s="114">
        <v>75.167100348471635</v>
      </c>
      <c r="F21" s="115">
        <f t="shared" si="0"/>
        <v>375835.5017423582</v>
      </c>
      <c r="G21" s="116">
        <v>1476.5070000000001</v>
      </c>
      <c r="H21" s="117">
        <f t="shared" si="1"/>
        <v>110984.74983422081</v>
      </c>
      <c r="I21" s="118">
        <v>5438.3190000000004</v>
      </c>
      <c r="J21" s="119">
        <v>408782.67</v>
      </c>
      <c r="K21" s="114">
        <f t="shared" si="2"/>
        <v>75.167100348471635</v>
      </c>
      <c r="L21" s="120">
        <v>44926</v>
      </c>
      <c r="M21" s="120" t="s">
        <v>52</v>
      </c>
    </row>
    <row r="22" spans="1:13" ht="12.75" x14ac:dyDescent="0.2">
      <c r="A22" s="112">
        <v>21</v>
      </c>
      <c r="B22" s="112" t="s">
        <v>31</v>
      </c>
      <c r="C22" s="112" t="s">
        <v>34</v>
      </c>
      <c r="D22" s="121">
        <v>15000</v>
      </c>
      <c r="E22" s="114">
        <v>1.8206010178117047</v>
      </c>
      <c r="F22" s="115">
        <f t="shared" si="0"/>
        <v>27309.015267175571</v>
      </c>
      <c r="G22" s="116">
        <v>54950</v>
      </c>
      <c r="H22" s="117">
        <f t="shared" si="1"/>
        <v>100042.02592875317</v>
      </c>
      <c r="I22" s="118">
        <v>19650</v>
      </c>
      <c r="J22" s="119">
        <v>35774.81</v>
      </c>
      <c r="K22" s="114">
        <f t="shared" si="2"/>
        <v>1.8206010178117047</v>
      </c>
      <c r="L22" s="120">
        <v>44926</v>
      </c>
      <c r="M22" s="120" t="s">
        <v>52</v>
      </c>
    </row>
    <row r="23" spans="1:13" ht="12.75" x14ac:dyDescent="0.2">
      <c r="A23" s="112">
        <v>22</v>
      </c>
      <c r="B23" s="112" t="s">
        <v>31</v>
      </c>
      <c r="C23" s="112" t="s">
        <v>34</v>
      </c>
      <c r="D23" s="121">
        <v>3300</v>
      </c>
      <c r="E23" s="114">
        <v>11.58</v>
      </c>
      <c r="F23" s="115">
        <f t="shared" si="0"/>
        <v>38214</v>
      </c>
      <c r="G23" s="116">
        <v>7107</v>
      </c>
      <c r="H23" s="117">
        <f t="shared" si="1"/>
        <v>82299.06</v>
      </c>
      <c r="I23" s="118">
        <v>11000</v>
      </c>
      <c r="J23" s="119">
        <v>127380</v>
      </c>
      <c r="K23" s="114">
        <f t="shared" si="2"/>
        <v>11.58</v>
      </c>
      <c r="L23" s="120">
        <v>44561</v>
      </c>
      <c r="M23" s="120" t="s">
        <v>55</v>
      </c>
    </row>
    <row r="24" spans="1:13" ht="12.75" x14ac:dyDescent="0.2">
      <c r="A24" s="112">
        <v>23</v>
      </c>
      <c r="B24" s="112" t="s">
        <v>31</v>
      </c>
      <c r="C24" s="112" t="s">
        <v>34</v>
      </c>
      <c r="D24" s="121">
        <v>3000</v>
      </c>
      <c r="E24" s="114">
        <v>15.296982</v>
      </c>
      <c r="F24" s="115">
        <f t="shared" si="0"/>
        <v>45890.945999999996</v>
      </c>
      <c r="G24" s="116">
        <v>4408</v>
      </c>
      <c r="H24" s="117">
        <f t="shared" si="1"/>
        <v>67429.096655999994</v>
      </c>
      <c r="I24" s="118">
        <v>5000</v>
      </c>
      <c r="J24" s="119">
        <v>76484.91</v>
      </c>
      <c r="K24" s="114">
        <f t="shared" si="2"/>
        <v>15.296982</v>
      </c>
      <c r="L24" s="120">
        <v>44926</v>
      </c>
      <c r="M24" s="120" t="s">
        <v>52</v>
      </c>
    </row>
    <row r="25" spans="1:13" ht="12.75" x14ac:dyDescent="0.2">
      <c r="A25" s="112">
        <v>24</v>
      </c>
      <c r="B25" s="112" t="s">
        <v>31</v>
      </c>
      <c r="C25" s="112" t="s">
        <v>34</v>
      </c>
      <c r="D25" s="121">
        <v>3000</v>
      </c>
      <c r="E25" s="114">
        <v>12.354716666666667</v>
      </c>
      <c r="F25" s="115">
        <f t="shared" si="0"/>
        <v>37064.15</v>
      </c>
      <c r="G25" s="116">
        <v>5477</v>
      </c>
      <c r="H25" s="117">
        <f t="shared" si="1"/>
        <v>67666.783183333333</v>
      </c>
      <c r="I25" s="118">
        <v>3000</v>
      </c>
      <c r="J25" s="119">
        <v>37064.15</v>
      </c>
      <c r="K25" s="114">
        <f t="shared" si="2"/>
        <v>12.354716666666667</v>
      </c>
      <c r="L25" s="120">
        <v>44926</v>
      </c>
      <c r="M25" s="120" t="s">
        <v>52</v>
      </c>
    </row>
    <row r="26" spans="1:13" ht="12.75" x14ac:dyDescent="0.2">
      <c r="A26" s="112">
        <v>26</v>
      </c>
      <c r="B26" s="112" t="s">
        <v>31</v>
      </c>
      <c r="C26" s="112" t="s">
        <v>34</v>
      </c>
      <c r="D26" s="121">
        <v>4400</v>
      </c>
      <c r="E26" s="114">
        <v>18.190000000000001</v>
      </c>
      <c r="F26" s="115">
        <f t="shared" si="0"/>
        <v>80036</v>
      </c>
      <c r="G26" s="116">
        <v>3480</v>
      </c>
      <c r="H26" s="117">
        <f t="shared" si="1"/>
        <v>63301.200000000004</v>
      </c>
      <c r="I26" s="118">
        <v>6600</v>
      </c>
      <c r="J26" s="119">
        <v>120054</v>
      </c>
      <c r="K26" s="114">
        <f t="shared" si="2"/>
        <v>18.190000000000001</v>
      </c>
      <c r="L26" s="120">
        <v>44865</v>
      </c>
      <c r="M26" s="120" t="s">
        <v>54</v>
      </c>
    </row>
    <row r="27" spans="1:13" ht="12.75" x14ac:dyDescent="0.2">
      <c r="A27" s="112">
        <v>27</v>
      </c>
      <c r="B27" s="112" t="s">
        <v>31</v>
      </c>
      <c r="C27" s="112" t="s">
        <v>34</v>
      </c>
      <c r="D27" s="121">
        <v>10000</v>
      </c>
      <c r="E27" s="114">
        <v>4.7766679692911715</v>
      </c>
      <c r="F27" s="115">
        <f t="shared" si="0"/>
        <v>47766.679692911719</v>
      </c>
      <c r="G27" s="116">
        <v>13500</v>
      </c>
      <c r="H27" s="117">
        <f t="shared" si="1"/>
        <v>64485.017585430818</v>
      </c>
      <c r="I27" s="118">
        <v>12241.952000000001</v>
      </c>
      <c r="J27" s="119">
        <v>58475.740000000005</v>
      </c>
      <c r="K27" s="114">
        <f t="shared" si="2"/>
        <v>4.7766679692911715</v>
      </c>
      <c r="L27" s="120">
        <v>44865</v>
      </c>
      <c r="M27" s="120" t="s">
        <v>54</v>
      </c>
    </row>
    <row r="28" spans="1:13" ht="12.75" x14ac:dyDescent="0.2">
      <c r="A28" s="112">
        <v>28</v>
      </c>
      <c r="B28" s="112" t="s">
        <v>31</v>
      </c>
      <c r="C28" s="112" t="s">
        <v>34</v>
      </c>
      <c r="D28" s="121">
        <v>10000</v>
      </c>
      <c r="E28" s="114">
        <v>3.0288137499999999</v>
      </c>
      <c r="F28" s="115">
        <f t="shared" si="0"/>
        <v>30288.137499999997</v>
      </c>
      <c r="G28" s="116">
        <v>19700</v>
      </c>
      <c r="H28" s="117">
        <f t="shared" si="1"/>
        <v>59667.630874999995</v>
      </c>
      <c r="I28" s="118">
        <v>24000</v>
      </c>
      <c r="J28" s="119">
        <v>72691.53</v>
      </c>
      <c r="K28" s="114">
        <f t="shared" si="2"/>
        <v>3.0288137499999999</v>
      </c>
      <c r="L28" s="120">
        <v>44681</v>
      </c>
      <c r="M28" s="122" t="s">
        <v>56</v>
      </c>
    </row>
    <row r="29" spans="1:13" ht="12.75" x14ac:dyDescent="0.2">
      <c r="A29" s="112">
        <v>29</v>
      </c>
      <c r="B29" s="112" t="s">
        <v>31</v>
      </c>
      <c r="C29" s="112" t="s">
        <v>32</v>
      </c>
      <c r="D29" s="121">
        <v>20</v>
      </c>
      <c r="E29" s="114">
        <v>2406.6472113607829</v>
      </c>
      <c r="F29" s="115">
        <f t="shared" si="0"/>
        <v>48132.944227215659</v>
      </c>
      <c r="G29" s="116">
        <v>24</v>
      </c>
      <c r="H29" s="117">
        <f t="shared" si="1"/>
        <v>57759.533072658785</v>
      </c>
      <c r="I29" s="118">
        <v>48.363498999999997</v>
      </c>
      <c r="J29" s="119">
        <v>116393.88</v>
      </c>
      <c r="K29" s="114">
        <f t="shared" si="2"/>
        <v>2406.6472113607829</v>
      </c>
      <c r="L29" s="120">
        <v>44681</v>
      </c>
      <c r="M29" s="122" t="s">
        <v>56</v>
      </c>
    </row>
    <row r="30" spans="1:13" ht="12.75" x14ac:dyDescent="0.2">
      <c r="A30" s="112">
        <v>30</v>
      </c>
      <c r="B30" s="112" t="s">
        <v>31</v>
      </c>
      <c r="C30" s="112" t="s">
        <v>32</v>
      </c>
      <c r="D30" s="121">
        <v>8</v>
      </c>
      <c r="E30" s="114">
        <v>8916.6914065993024</v>
      </c>
      <c r="F30" s="115">
        <f t="shared" si="0"/>
        <v>71333.531252794419</v>
      </c>
      <c r="G30" s="116">
        <v>4.6459999999999999</v>
      </c>
      <c r="H30" s="117">
        <f t="shared" si="1"/>
        <v>41426.948275060357</v>
      </c>
      <c r="I30" s="118">
        <v>22.366</v>
      </c>
      <c r="J30" s="119">
        <v>199430.72</v>
      </c>
      <c r="K30" s="114">
        <f t="shared" si="2"/>
        <v>8916.6914065993024</v>
      </c>
      <c r="L30" s="120">
        <v>44681</v>
      </c>
      <c r="M30" s="122" t="s">
        <v>56</v>
      </c>
    </row>
    <row r="31" spans="1:13" ht="12.75" x14ac:dyDescent="0.2">
      <c r="A31" s="112">
        <v>31</v>
      </c>
      <c r="B31" s="112" t="s">
        <v>31</v>
      </c>
      <c r="C31" s="112" t="s">
        <v>34</v>
      </c>
      <c r="D31" s="121">
        <v>6000</v>
      </c>
      <c r="E31" s="114">
        <v>4.4066745263157898</v>
      </c>
      <c r="F31" s="115">
        <f t="shared" si="0"/>
        <v>26440.04715789474</v>
      </c>
      <c r="G31" s="116">
        <v>7577</v>
      </c>
      <c r="H31" s="117">
        <f t="shared" si="1"/>
        <v>33389.372885894736</v>
      </c>
      <c r="I31" s="118">
        <v>11875</v>
      </c>
      <c r="J31" s="119">
        <v>52329.26</v>
      </c>
      <c r="K31" s="114">
        <f t="shared" si="2"/>
        <v>4.4066745263157898</v>
      </c>
      <c r="L31" s="120">
        <v>44773</v>
      </c>
      <c r="M31" s="122" t="s">
        <v>53</v>
      </c>
    </row>
    <row r="32" spans="1:13" ht="12.75" x14ac:dyDescent="0.2">
      <c r="A32" s="112">
        <v>32</v>
      </c>
      <c r="B32" s="112" t="s">
        <v>31</v>
      </c>
      <c r="C32" s="112" t="s">
        <v>35</v>
      </c>
      <c r="D32" s="121">
        <v>17000</v>
      </c>
      <c r="E32" s="114">
        <v>1.9953417883679221</v>
      </c>
      <c r="F32" s="115">
        <f t="shared" si="0"/>
        <v>33920.810402254676</v>
      </c>
      <c r="G32" s="116">
        <v>19408</v>
      </c>
      <c r="H32" s="117">
        <f t="shared" si="1"/>
        <v>38725.593428644635</v>
      </c>
      <c r="I32" s="118">
        <v>39030</v>
      </c>
      <c r="J32" s="119">
        <v>77878.19</v>
      </c>
      <c r="K32" s="114">
        <f t="shared" si="2"/>
        <v>1.9953417883679221</v>
      </c>
      <c r="L32" s="120">
        <v>44561</v>
      </c>
      <c r="M32" s="120" t="s">
        <v>55</v>
      </c>
    </row>
    <row r="33" spans="1:13" ht="12.75" x14ac:dyDescent="0.2">
      <c r="A33" s="112">
        <v>33</v>
      </c>
      <c r="B33" s="112" t="s">
        <v>31</v>
      </c>
      <c r="C33" s="112" t="s">
        <v>34</v>
      </c>
      <c r="D33" s="121">
        <v>4000</v>
      </c>
      <c r="E33" s="114">
        <v>4.0651925000000002</v>
      </c>
      <c r="F33" s="115">
        <f t="shared" si="0"/>
        <v>16260.77</v>
      </c>
      <c r="G33" s="116">
        <v>8198</v>
      </c>
      <c r="H33" s="117">
        <f t="shared" si="1"/>
        <v>33326.448114999999</v>
      </c>
      <c r="I33" s="118">
        <v>4000</v>
      </c>
      <c r="J33" s="119">
        <v>16260.77</v>
      </c>
      <c r="K33" s="114">
        <f t="shared" si="2"/>
        <v>4.0651925000000002</v>
      </c>
      <c r="L33" s="120">
        <v>44773</v>
      </c>
      <c r="M33" s="122" t="s">
        <v>53</v>
      </c>
    </row>
    <row r="34" spans="1:13" ht="12.75" x14ac:dyDescent="0.2">
      <c r="A34" s="112">
        <v>34</v>
      </c>
      <c r="B34" s="112" t="s">
        <v>31</v>
      </c>
      <c r="C34" s="112" t="s">
        <v>34</v>
      </c>
      <c r="D34" s="121">
        <v>7000</v>
      </c>
      <c r="E34" s="114">
        <v>3.9399995535714289</v>
      </c>
      <c r="F34" s="115">
        <f t="shared" si="0"/>
        <v>27579.996875000004</v>
      </c>
      <c r="G34" s="116">
        <v>8650</v>
      </c>
      <c r="H34" s="117">
        <f t="shared" si="1"/>
        <v>34080.99613839286</v>
      </c>
      <c r="I34" s="118">
        <v>22400</v>
      </c>
      <c r="J34" s="119">
        <v>88255.99</v>
      </c>
      <c r="K34" s="114">
        <f t="shared" si="2"/>
        <v>3.9399995535714289</v>
      </c>
      <c r="L34" s="120">
        <v>44681</v>
      </c>
      <c r="M34" s="122" t="s">
        <v>56</v>
      </c>
    </row>
    <row r="35" spans="1:13" ht="12.75" x14ac:dyDescent="0.2">
      <c r="A35" s="112">
        <v>35</v>
      </c>
      <c r="B35" s="112" t="s">
        <v>31</v>
      </c>
      <c r="C35" s="112" t="s">
        <v>32</v>
      </c>
      <c r="D35" s="121">
        <v>5</v>
      </c>
      <c r="E35" s="114">
        <v>8303.4932548205707</v>
      </c>
      <c r="F35" s="115">
        <f t="shared" si="0"/>
        <v>41517.466274102851</v>
      </c>
      <c r="G35" s="116">
        <v>3.17</v>
      </c>
      <c r="H35" s="117">
        <f t="shared" si="1"/>
        <v>26322.073617781207</v>
      </c>
      <c r="I35" s="118">
        <v>8.2873999999999999</v>
      </c>
      <c r="J35" s="119">
        <v>68814.37</v>
      </c>
      <c r="K35" s="114">
        <f t="shared" si="2"/>
        <v>8303.4932548205707</v>
      </c>
      <c r="L35" s="120">
        <v>44681</v>
      </c>
      <c r="M35" s="122" t="s">
        <v>56</v>
      </c>
    </row>
    <row r="36" spans="1:13" ht="12.75" x14ac:dyDescent="0.2">
      <c r="A36" s="112">
        <v>36</v>
      </c>
      <c r="B36" s="112" t="s">
        <v>31</v>
      </c>
      <c r="C36" s="112" t="s">
        <v>32</v>
      </c>
      <c r="D36" s="121">
        <v>5</v>
      </c>
      <c r="E36" s="114">
        <v>6452.5093984962405</v>
      </c>
      <c r="F36" s="115">
        <f t="shared" si="0"/>
        <v>32262.546992481202</v>
      </c>
      <c r="G36" s="116">
        <v>4.0430000000000001</v>
      </c>
      <c r="H36" s="117">
        <f t="shared" si="1"/>
        <v>26087.495498120301</v>
      </c>
      <c r="I36" s="118">
        <v>2.1280000000000001</v>
      </c>
      <c r="J36" s="119">
        <v>13730.94</v>
      </c>
      <c r="K36" s="114">
        <f t="shared" si="2"/>
        <v>6452.5093984962405</v>
      </c>
      <c r="L36" s="120">
        <v>44561</v>
      </c>
      <c r="M36" s="120" t="s">
        <v>55</v>
      </c>
    </row>
    <row r="37" spans="1:13" ht="12.75" x14ac:dyDescent="0.2">
      <c r="A37" s="112">
        <v>37</v>
      </c>
      <c r="B37" s="112" t="s">
        <v>31</v>
      </c>
      <c r="C37" s="112" t="s">
        <v>32</v>
      </c>
      <c r="D37" s="121">
        <v>6</v>
      </c>
      <c r="E37" s="114">
        <v>6455.0456954852862</v>
      </c>
      <c r="F37" s="115">
        <f t="shared" si="0"/>
        <v>38730.274172911719</v>
      </c>
      <c r="G37" s="116">
        <v>4.0359999999999996</v>
      </c>
      <c r="H37" s="117">
        <f t="shared" si="1"/>
        <v>26052.564426978613</v>
      </c>
      <c r="I37" s="118">
        <v>10.942</v>
      </c>
      <c r="J37" s="119">
        <v>70631.11</v>
      </c>
      <c r="K37" s="114">
        <f t="shared" si="2"/>
        <v>6455.0456954852862</v>
      </c>
      <c r="L37" s="120">
        <v>44926</v>
      </c>
      <c r="M37" s="120" t="s">
        <v>52</v>
      </c>
    </row>
    <row r="38" spans="1:13" ht="12.75" x14ac:dyDescent="0.2">
      <c r="A38" s="112">
        <v>38</v>
      </c>
      <c r="B38" s="112" t="s">
        <v>31</v>
      </c>
      <c r="C38" s="112" t="s">
        <v>34</v>
      </c>
      <c r="D38" s="121">
        <v>5000</v>
      </c>
      <c r="E38" s="114">
        <v>5.8234240000000002</v>
      </c>
      <c r="F38" s="115">
        <f t="shared" si="0"/>
        <v>29117.119999999999</v>
      </c>
      <c r="G38" s="116">
        <v>4308</v>
      </c>
      <c r="H38" s="117">
        <f t="shared" si="1"/>
        <v>25087.310592000002</v>
      </c>
      <c r="I38" s="118">
        <v>6250</v>
      </c>
      <c r="J38" s="119">
        <v>36396.400000000001</v>
      </c>
      <c r="K38" s="114">
        <f t="shared" si="2"/>
        <v>5.8234240000000002</v>
      </c>
      <c r="L38" s="120">
        <v>44926</v>
      </c>
      <c r="M38" s="120" t="s">
        <v>52</v>
      </c>
    </row>
    <row r="39" spans="1:13" ht="12.75" x14ac:dyDescent="0.2">
      <c r="A39" s="112">
        <v>39</v>
      </c>
      <c r="B39" s="112" t="s">
        <v>31</v>
      </c>
      <c r="C39" s="112" t="s">
        <v>32</v>
      </c>
      <c r="D39" s="121">
        <v>6</v>
      </c>
      <c r="E39" s="114">
        <v>6503.8324799536276</v>
      </c>
      <c r="F39" s="115">
        <f t="shared" si="0"/>
        <v>39022.994879721766</v>
      </c>
      <c r="G39" s="116">
        <v>3.3860000000000001</v>
      </c>
      <c r="H39" s="117">
        <f t="shared" si="1"/>
        <v>22021.976777122985</v>
      </c>
      <c r="I39" s="118">
        <v>10.350999999999999</v>
      </c>
      <c r="J39" s="119">
        <v>67321.17</v>
      </c>
      <c r="K39" s="114">
        <f t="shared" si="2"/>
        <v>6503.8324799536276</v>
      </c>
      <c r="L39" s="120">
        <v>44773</v>
      </c>
      <c r="M39" s="122" t="s">
        <v>53</v>
      </c>
    </row>
    <row r="40" spans="1:13" ht="12.75" x14ac:dyDescent="0.2">
      <c r="A40" s="112">
        <v>40</v>
      </c>
      <c r="B40" s="112" t="s">
        <v>31</v>
      </c>
      <c r="C40" s="112" t="s">
        <v>35</v>
      </c>
      <c r="D40" s="121">
        <v>6000</v>
      </c>
      <c r="E40" s="114">
        <v>2.8125030864197531</v>
      </c>
      <c r="F40" s="115">
        <f t="shared" si="0"/>
        <v>16875.018518518518</v>
      </c>
      <c r="G40" s="116">
        <v>8166</v>
      </c>
      <c r="H40" s="117">
        <f t="shared" si="1"/>
        <v>22966.900203703703</v>
      </c>
      <c r="I40" s="118">
        <v>16200</v>
      </c>
      <c r="J40" s="119">
        <v>45562.55</v>
      </c>
      <c r="K40" s="114">
        <f t="shared" si="2"/>
        <v>2.8125030864197531</v>
      </c>
      <c r="L40" s="120">
        <v>44926</v>
      </c>
      <c r="M40" s="120" t="s">
        <v>52</v>
      </c>
    </row>
    <row r="41" spans="1:13" ht="12.75" x14ac:dyDescent="0.2">
      <c r="A41" s="112">
        <v>41</v>
      </c>
      <c r="B41" s="112" t="s">
        <v>31</v>
      </c>
      <c r="C41" s="112" t="s">
        <v>34</v>
      </c>
      <c r="D41" s="121">
        <v>10000</v>
      </c>
      <c r="E41" s="114">
        <v>5.1123997143129802</v>
      </c>
      <c r="F41" s="115">
        <f t="shared" si="0"/>
        <v>51123.997143129804</v>
      </c>
      <c r="G41" s="116">
        <v>4500</v>
      </c>
      <c r="H41" s="117">
        <f t="shared" si="1"/>
        <v>23005.798714408411</v>
      </c>
      <c r="I41" s="118">
        <v>11474.095000000001</v>
      </c>
      <c r="J41" s="119">
        <v>58660.160000000003</v>
      </c>
      <c r="K41" s="114">
        <f t="shared" si="2"/>
        <v>5.1123997143129802</v>
      </c>
      <c r="L41" s="120">
        <v>44926</v>
      </c>
      <c r="M41" s="120" t="s">
        <v>52</v>
      </c>
    </row>
    <row r="42" spans="1:13" ht="12.75" x14ac:dyDescent="0.2">
      <c r="A42" s="112">
        <v>42</v>
      </c>
      <c r="B42" s="112" t="s">
        <v>31</v>
      </c>
      <c r="C42" s="112" t="s">
        <v>32</v>
      </c>
      <c r="D42" s="121">
        <v>5</v>
      </c>
      <c r="E42" s="114">
        <v>6555.5729406350665</v>
      </c>
      <c r="F42" s="115">
        <f t="shared" si="0"/>
        <v>32777.864703175335</v>
      </c>
      <c r="G42" s="116">
        <v>3.1520000000000001</v>
      </c>
      <c r="H42" s="117">
        <f t="shared" si="1"/>
        <v>20663.165908881732</v>
      </c>
      <c r="I42" s="118">
        <v>4.3460000000000001</v>
      </c>
      <c r="J42" s="119">
        <v>28490.52</v>
      </c>
      <c r="K42" s="114">
        <f t="shared" si="2"/>
        <v>6555.5729406350665</v>
      </c>
      <c r="L42" s="120">
        <v>44865</v>
      </c>
      <c r="M42" s="120" t="s">
        <v>54</v>
      </c>
    </row>
    <row r="43" spans="1:13" ht="12.75" x14ac:dyDescent="0.2">
      <c r="A43" s="112">
        <v>43</v>
      </c>
      <c r="B43" s="112" t="s">
        <v>31</v>
      </c>
      <c r="C43" s="112" t="s">
        <v>34</v>
      </c>
      <c r="D43" s="121">
        <v>5000</v>
      </c>
      <c r="E43" s="114">
        <v>1.75</v>
      </c>
      <c r="F43" s="115">
        <f t="shared" si="0"/>
        <v>8750</v>
      </c>
      <c r="G43" s="116">
        <v>11084</v>
      </c>
      <c r="H43" s="117">
        <f t="shared" si="1"/>
        <v>19397</v>
      </c>
      <c r="I43" s="118">
        <v>12000</v>
      </c>
      <c r="J43" s="119">
        <v>21000</v>
      </c>
      <c r="K43" s="114">
        <f t="shared" si="2"/>
        <v>1.75</v>
      </c>
      <c r="L43" s="120">
        <v>44773</v>
      </c>
      <c r="M43" s="122" t="s">
        <v>53</v>
      </c>
    </row>
    <row r="44" spans="1:13" ht="12.75" x14ac:dyDescent="0.2">
      <c r="A44" s="112">
        <v>44</v>
      </c>
      <c r="B44" s="112" t="s">
        <v>31</v>
      </c>
      <c r="C44" s="112" t="s">
        <v>32</v>
      </c>
      <c r="D44" s="121">
        <v>5</v>
      </c>
      <c r="E44" s="114">
        <v>6449.5761078998066</v>
      </c>
      <c r="F44" s="115">
        <f t="shared" si="0"/>
        <v>32247.880539499034</v>
      </c>
      <c r="G44" s="116">
        <v>2.6749999999999998</v>
      </c>
      <c r="H44" s="117">
        <f t="shared" si="1"/>
        <v>17252.616088631981</v>
      </c>
      <c r="I44" s="118">
        <v>8.3040000000000003</v>
      </c>
      <c r="J44" s="119">
        <v>53557.279999999999</v>
      </c>
      <c r="K44" s="114">
        <f t="shared" si="2"/>
        <v>6449.5761078998066</v>
      </c>
      <c r="L44" s="120">
        <v>44926</v>
      </c>
      <c r="M44" s="120" t="s">
        <v>52</v>
      </c>
    </row>
    <row r="45" spans="1:13" ht="12.75" x14ac:dyDescent="0.2">
      <c r="A45" s="112">
        <v>45</v>
      </c>
      <c r="B45" s="112" t="s">
        <v>31</v>
      </c>
      <c r="C45" s="112" t="s">
        <v>32</v>
      </c>
      <c r="D45" s="121">
        <v>5</v>
      </c>
      <c r="E45" s="114">
        <v>8119.0428772258665</v>
      </c>
      <c r="F45" s="115">
        <f t="shared" si="0"/>
        <v>40595.21438612933</v>
      </c>
      <c r="G45" s="116">
        <v>2.0910000000000002</v>
      </c>
      <c r="H45" s="117">
        <f t="shared" si="1"/>
        <v>16976.918656279289</v>
      </c>
      <c r="I45" s="118">
        <v>8.5359999999999996</v>
      </c>
      <c r="J45" s="119">
        <v>69304.149999999994</v>
      </c>
      <c r="K45" s="114">
        <f t="shared" si="2"/>
        <v>8119.0428772258665</v>
      </c>
      <c r="L45" s="120">
        <v>44926</v>
      </c>
      <c r="M45" s="120" t="s">
        <v>52</v>
      </c>
    </row>
    <row r="46" spans="1:13" ht="12.75" x14ac:dyDescent="0.2">
      <c r="A46" s="112">
        <v>46</v>
      </c>
      <c r="B46" s="112" t="s">
        <v>31</v>
      </c>
      <c r="C46" s="112" t="s">
        <v>32</v>
      </c>
      <c r="D46" s="121">
        <v>4</v>
      </c>
      <c r="E46" s="114">
        <v>6475.3984008822727</v>
      </c>
      <c r="F46" s="115">
        <f t="shared" si="0"/>
        <v>25901.593603529091</v>
      </c>
      <c r="G46" s="116">
        <v>2.3959999999999999</v>
      </c>
      <c r="H46" s="117">
        <f t="shared" si="1"/>
        <v>15515.054568513924</v>
      </c>
      <c r="I46" s="118">
        <v>3.6269999999999998</v>
      </c>
      <c r="J46" s="119">
        <v>23486.27</v>
      </c>
      <c r="K46" s="114">
        <f t="shared" si="2"/>
        <v>6475.3984008822727</v>
      </c>
      <c r="L46" s="120">
        <v>44561</v>
      </c>
      <c r="M46" s="120" t="s">
        <v>55</v>
      </c>
    </row>
    <row r="47" spans="1:13" ht="12.75" x14ac:dyDescent="0.2">
      <c r="A47" s="112">
        <v>47</v>
      </c>
      <c r="B47" s="112" t="s">
        <v>31</v>
      </c>
      <c r="C47" s="112" t="s">
        <v>35</v>
      </c>
      <c r="D47" s="121">
        <v>30000</v>
      </c>
      <c r="E47" s="114">
        <v>0.56539095477386936</v>
      </c>
      <c r="F47" s="115">
        <f t="shared" si="0"/>
        <v>16961.72864321608</v>
      </c>
      <c r="G47" s="116">
        <v>25583</v>
      </c>
      <c r="H47" s="117">
        <f t="shared" si="1"/>
        <v>14464.396795979899</v>
      </c>
      <c r="I47" s="118">
        <v>39800</v>
      </c>
      <c r="J47" s="119">
        <v>22502.560000000001</v>
      </c>
      <c r="K47" s="114">
        <f t="shared" si="2"/>
        <v>0.56539095477386936</v>
      </c>
      <c r="L47" s="120">
        <v>44773</v>
      </c>
      <c r="M47" s="122" t="s">
        <v>53</v>
      </c>
    </row>
    <row r="48" spans="1:13" ht="12.75" x14ac:dyDescent="0.2">
      <c r="A48" s="112">
        <v>48</v>
      </c>
      <c r="B48" s="112" t="s">
        <v>31</v>
      </c>
      <c r="C48" s="112" t="s">
        <v>34</v>
      </c>
      <c r="D48" s="121">
        <v>1000</v>
      </c>
      <c r="E48" s="114">
        <v>7.0053700000000001</v>
      </c>
      <c r="F48" s="115">
        <f t="shared" si="0"/>
        <v>7005.37</v>
      </c>
      <c r="G48" s="116">
        <v>2072</v>
      </c>
      <c r="H48" s="117">
        <f t="shared" si="1"/>
        <v>14515.12664</v>
      </c>
      <c r="I48" s="118">
        <v>1000</v>
      </c>
      <c r="J48" s="119">
        <v>7005.37</v>
      </c>
      <c r="K48" s="114">
        <f t="shared" si="2"/>
        <v>7.0053700000000001</v>
      </c>
      <c r="L48" s="120">
        <v>44681</v>
      </c>
      <c r="M48" s="122" t="s">
        <v>56</v>
      </c>
    </row>
    <row r="49" spans="1:13" ht="12.75" x14ac:dyDescent="0.2">
      <c r="A49" s="112">
        <v>49</v>
      </c>
      <c r="B49" s="112" t="s">
        <v>31</v>
      </c>
      <c r="C49" s="112" t="s">
        <v>34</v>
      </c>
      <c r="D49" s="121">
        <v>3000</v>
      </c>
      <c r="E49" s="114">
        <v>4.9491265822784811</v>
      </c>
      <c r="F49" s="115">
        <f t="shared" si="0"/>
        <v>14847.379746835444</v>
      </c>
      <c r="G49" s="116">
        <v>2916.636</v>
      </c>
      <c r="H49" s="117">
        <f t="shared" si="1"/>
        <v>14434.80075843038</v>
      </c>
      <c r="I49" s="118">
        <v>3160</v>
      </c>
      <c r="J49" s="119">
        <v>15639.24</v>
      </c>
      <c r="K49" s="114">
        <f t="shared" si="2"/>
        <v>4.9491265822784811</v>
      </c>
      <c r="L49" s="120">
        <v>44926</v>
      </c>
      <c r="M49" s="120" t="s">
        <v>52</v>
      </c>
    </row>
    <row r="50" spans="1:13" ht="12.75" x14ac:dyDescent="0.2">
      <c r="A50" s="112">
        <v>50</v>
      </c>
      <c r="B50" s="112" t="s">
        <v>31</v>
      </c>
      <c r="C50" s="112" t="s">
        <v>32</v>
      </c>
      <c r="D50" s="121">
        <v>3</v>
      </c>
      <c r="E50" s="114">
        <v>6433.486554096311</v>
      </c>
      <c r="F50" s="115">
        <f t="shared" si="0"/>
        <v>19300.459662288933</v>
      </c>
      <c r="G50" s="116">
        <v>2.09</v>
      </c>
      <c r="H50" s="117">
        <f t="shared" si="1"/>
        <v>13445.986898061288</v>
      </c>
      <c r="I50" s="118">
        <v>3.198</v>
      </c>
      <c r="J50" s="119">
        <v>20574.29</v>
      </c>
      <c r="K50" s="114">
        <f t="shared" si="2"/>
        <v>6433.486554096311</v>
      </c>
      <c r="L50" s="120">
        <v>44773</v>
      </c>
      <c r="M50" s="122" t="s">
        <v>53</v>
      </c>
    </row>
    <row r="51" spans="1:13" ht="12.75" x14ac:dyDescent="0.2">
      <c r="A51" s="112">
        <v>51</v>
      </c>
      <c r="B51" s="112" t="s">
        <v>31</v>
      </c>
      <c r="C51" s="112" t="s">
        <v>32</v>
      </c>
      <c r="D51" s="121">
        <v>3</v>
      </c>
      <c r="E51" s="114">
        <v>6402.8402832415431</v>
      </c>
      <c r="F51" s="115">
        <f t="shared" si="0"/>
        <v>19208.520849724628</v>
      </c>
      <c r="G51" s="116">
        <v>2.0179999999999998</v>
      </c>
      <c r="H51" s="117">
        <f t="shared" si="1"/>
        <v>12920.931691581432</v>
      </c>
      <c r="I51" s="118">
        <v>2.5419999999999998</v>
      </c>
      <c r="J51" s="119">
        <v>16276.02</v>
      </c>
      <c r="K51" s="114">
        <f t="shared" si="2"/>
        <v>6402.8402832415431</v>
      </c>
      <c r="L51" s="120">
        <v>44681</v>
      </c>
      <c r="M51" s="122" t="s">
        <v>56</v>
      </c>
    </row>
    <row r="52" spans="1:13" ht="12.75" x14ac:dyDescent="0.2">
      <c r="A52" s="112">
        <v>52</v>
      </c>
      <c r="B52" s="112" t="s">
        <v>31</v>
      </c>
      <c r="C52" s="112" t="s">
        <v>34</v>
      </c>
      <c r="D52" s="121">
        <v>5000</v>
      </c>
      <c r="E52" s="114">
        <v>4.8987453489807766</v>
      </c>
      <c r="F52" s="115">
        <f t="shared" si="0"/>
        <v>24493.726744903885</v>
      </c>
      <c r="G52" s="116">
        <v>2585</v>
      </c>
      <c r="H52" s="117">
        <f t="shared" si="1"/>
        <v>12663.256727115308</v>
      </c>
      <c r="I52" s="118">
        <v>3280.1950000000002</v>
      </c>
      <c r="J52" s="119">
        <v>16068.84</v>
      </c>
      <c r="K52" s="114">
        <f t="shared" si="2"/>
        <v>4.8987453489807766</v>
      </c>
      <c r="L52" s="120">
        <v>44681</v>
      </c>
      <c r="M52" s="122" t="s">
        <v>56</v>
      </c>
    </row>
    <row r="53" spans="1:13" ht="12.75" x14ac:dyDescent="0.2">
      <c r="A53" s="112">
        <v>53</v>
      </c>
      <c r="B53" s="112" t="s">
        <v>31</v>
      </c>
      <c r="C53" s="112" t="s">
        <v>32</v>
      </c>
      <c r="D53" s="121">
        <v>3</v>
      </c>
      <c r="E53" s="114">
        <v>6252.8841175574844</v>
      </c>
      <c r="F53" s="115">
        <f t="shared" si="0"/>
        <v>18758.652352672452</v>
      </c>
      <c r="G53" s="116">
        <v>1.917</v>
      </c>
      <c r="H53" s="117">
        <f t="shared" si="1"/>
        <v>11986.778853357699</v>
      </c>
      <c r="I53" s="118">
        <v>6.5670000000000002</v>
      </c>
      <c r="J53" s="119">
        <v>41062.69</v>
      </c>
      <c r="K53" s="114">
        <f t="shared" si="2"/>
        <v>6252.8841175574844</v>
      </c>
      <c r="L53" s="120">
        <v>44926</v>
      </c>
      <c r="M53" s="120" t="s">
        <v>52</v>
      </c>
    </row>
    <row r="54" spans="1:13" ht="12.75" x14ac:dyDescent="0.2">
      <c r="A54" s="112">
        <v>54</v>
      </c>
      <c r="B54" s="112" t="s">
        <v>31</v>
      </c>
      <c r="C54" s="112" t="s">
        <v>32</v>
      </c>
      <c r="D54" s="121">
        <v>4</v>
      </c>
      <c r="E54" s="114">
        <v>6322.3484336263245</v>
      </c>
      <c r="F54" s="115">
        <f t="shared" si="0"/>
        <v>25289.393734505298</v>
      </c>
      <c r="G54" s="116">
        <v>1.849</v>
      </c>
      <c r="H54" s="117">
        <f t="shared" si="1"/>
        <v>11690.022253775074</v>
      </c>
      <c r="I54" s="118">
        <v>4.4370000000000003</v>
      </c>
      <c r="J54" s="119">
        <v>28052.260000000002</v>
      </c>
      <c r="K54" s="114">
        <f t="shared" si="2"/>
        <v>6322.3484336263245</v>
      </c>
      <c r="L54" s="120">
        <v>44926</v>
      </c>
      <c r="M54" s="120" t="s">
        <v>52</v>
      </c>
    </row>
    <row r="55" spans="1:13" ht="12.75" x14ac:dyDescent="0.2">
      <c r="A55" s="112">
        <v>55</v>
      </c>
      <c r="B55" s="112" t="s">
        <v>31</v>
      </c>
      <c r="C55" s="112" t="s">
        <v>34</v>
      </c>
      <c r="D55" s="121">
        <v>4000</v>
      </c>
      <c r="E55" s="114">
        <v>1.2555870967741936</v>
      </c>
      <c r="F55" s="115">
        <f t="shared" si="0"/>
        <v>5022.3483870967739</v>
      </c>
      <c r="G55" s="116">
        <v>4723</v>
      </c>
      <c r="H55" s="117">
        <f t="shared" si="1"/>
        <v>5930.137858064516</v>
      </c>
      <c r="I55" s="118">
        <v>4650</v>
      </c>
      <c r="J55" s="119">
        <v>5838.48</v>
      </c>
      <c r="K55" s="114">
        <f t="shared" si="2"/>
        <v>1.2555870967741936</v>
      </c>
      <c r="L55" s="120">
        <v>44926</v>
      </c>
      <c r="M55" s="120" t="s">
        <v>52</v>
      </c>
    </row>
    <row r="56" spans="1:13" ht="12.75" x14ac:dyDescent="0.2">
      <c r="A56" s="112">
        <v>56</v>
      </c>
      <c r="B56" s="112" t="s">
        <v>31</v>
      </c>
      <c r="C56" s="112" t="s">
        <v>32</v>
      </c>
      <c r="D56" s="121">
        <v>3</v>
      </c>
      <c r="E56" s="114">
        <v>6402.4062008537403</v>
      </c>
      <c r="F56" s="115">
        <f t="shared" si="0"/>
        <v>19207.218602561221</v>
      </c>
      <c r="G56" s="116">
        <v>1.716</v>
      </c>
      <c r="H56" s="117">
        <f t="shared" si="1"/>
        <v>10986.529040665018</v>
      </c>
      <c r="I56" s="118">
        <v>4.4510000000000005</v>
      </c>
      <c r="J56" s="119">
        <v>28497.11</v>
      </c>
      <c r="K56" s="114">
        <f t="shared" si="2"/>
        <v>6402.4062008537403</v>
      </c>
      <c r="L56" s="120">
        <v>44865</v>
      </c>
      <c r="M56" s="120" t="s">
        <v>54</v>
      </c>
    </row>
    <row r="57" spans="1:13" ht="12.75" x14ac:dyDescent="0.2">
      <c r="A57" s="112">
        <v>57</v>
      </c>
      <c r="B57" s="112" t="s">
        <v>31</v>
      </c>
      <c r="C57" s="112" t="s">
        <v>34</v>
      </c>
      <c r="D57" s="121">
        <v>1000</v>
      </c>
      <c r="E57" s="114">
        <v>8.0009999999999994</v>
      </c>
      <c r="F57" s="115">
        <f t="shared" si="0"/>
        <v>8000.9999999999991</v>
      </c>
      <c r="G57" s="116">
        <v>1326</v>
      </c>
      <c r="H57" s="117">
        <f t="shared" si="1"/>
        <v>10609.325999999999</v>
      </c>
      <c r="I57" s="118">
        <v>1000</v>
      </c>
      <c r="J57" s="119">
        <v>8001</v>
      </c>
      <c r="K57" s="114">
        <f t="shared" si="2"/>
        <v>8.0009999999999994</v>
      </c>
      <c r="L57" s="120">
        <v>44926</v>
      </c>
      <c r="M57" s="120" t="s">
        <v>52</v>
      </c>
    </row>
    <row r="58" spans="1:13" ht="12.75" x14ac:dyDescent="0.2">
      <c r="A58" s="112">
        <v>58</v>
      </c>
      <c r="B58" s="112" t="s">
        <v>31</v>
      </c>
      <c r="C58" s="112" t="s">
        <v>32</v>
      </c>
      <c r="D58" s="121">
        <v>1</v>
      </c>
      <c r="E58" s="114">
        <v>8751.2041343669262</v>
      </c>
      <c r="F58" s="115">
        <f t="shared" si="0"/>
        <v>8751.2041343669262</v>
      </c>
      <c r="G58" s="116">
        <v>1.1850000000000001</v>
      </c>
      <c r="H58" s="117">
        <f t="shared" si="1"/>
        <v>10370.176899224807</v>
      </c>
      <c r="I58" s="118">
        <v>7.74</v>
      </c>
      <c r="J58" s="119">
        <v>67734.320000000007</v>
      </c>
      <c r="K58" s="114">
        <f t="shared" si="2"/>
        <v>8751.2041343669262</v>
      </c>
      <c r="L58" s="120">
        <v>44926</v>
      </c>
      <c r="M58" s="120" t="s">
        <v>52</v>
      </c>
    </row>
    <row r="59" spans="1:13" ht="12.75" x14ac:dyDescent="0.2">
      <c r="A59" s="112">
        <v>59</v>
      </c>
      <c r="B59" s="112" t="s">
        <v>31</v>
      </c>
      <c r="C59" s="112" t="s">
        <v>36</v>
      </c>
      <c r="D59" s="121">
        <v>400</v>
      </c>
      <c r="E59" s="114">
        <v>38.652950000000004</v>
      </c>
      <c r="F59" s="115">
        <f t="shared" si="0"/>
        <v>15461.180000000002</v>
      </c>
      <c r="G59" s="116">
        <v>255</v>
      </c>
      <c r="H59" s="117">
        <f t="shared" si="1"/>
        <v>9856.5022500000014</v>
      </c>
      <c r="I59" s="118">
        <v>200</v>
      </c>
      <c r="J59" s="119">
        <v>7730.59</v>
      </c>
      <c r="K59" s="114">
        <f t="shared" si="2"/>
        <v>38.652950000000004</v>
      </c>
      <c r="L59" s="120">
        <v>44926</v>
      </c>
      <c r="M59" s="120" t="s">
        <v>52</v>
      </c>
    </row>
    <row r="60" spans="1:13" ht="12.75" x14ac:dyDescent="0.2">
      <c r="A60" s="112">
        <v>60</v>
      </c>
      <c r="B60" s="112" t="s">
        <v>31</v>
      </c>
      <c r="C60" s="112" t="s">
        <v>36</v>
      </c>
      <c r="D60" s="121">
        <v>400</v>
      </c>
      <c r="E60" s="114">
        <v>21.720372093023258</v>
      </c>
      <c r="F60" s="115">
        <f t="shared" si="0"/>
        <v>8688.1488372093027</v>
      </c>
      <c r="G60" s="116">
        <v>406</v>
      </c>
      <c r="H60" s="117">
        <f t="shared" si="1"/>
        <v>8818.4710697674418</v>
      </c>
      <c r="I60" s="118">
        <v>860</v>
      </c>
      <c r="J60" s="119">
        <v>18679.52</v>
      </c>
      <c r="K60" s="114">
        <f t="shared" si="2"/>
        <v>21.720372093023258</v>
      </c>
      <c r="L60" s="120">
        <v>44681</v>
      </c>
      <c r="M60" s="122" t="s">
        <v>56</v>
      </c>
    </row>
    <row r="61" spans="1:13" ht="12.75" x14ac:dyDescent="0.2">
      <c r="A61" s="112">
        <v>61</v>
      </c>
      <c r="B61" s="112" t="s">
        <v>31</v>
      </c>
      <c r="C61" s="112" t="s">
        <v>34</v>
      </c>
      <c r="D61" s="121">
        <v>211</v>
      </c>
      <c r="E61" s="114">
        <v>30.591374407582936</v>
      </c>
      <c r="F61" s="115">
        <f t="shared" si="0"/>
        <v>6454.78</v>
      </c>
      <c r="G61" s="116">
        <v>281</v>
      </c>
      <c r="H61" s="117">
        <f t="shared" si="1"/>
        <v>8596.1762085308055</v>
      </c>
      <c r="I61" s="118">
        <v>211</v>
      </c>
      <c r="J61" s="119">
        <v>6454.78</v>
      </c>
      <c r="K61" s="114">
        <f t="shared" si="2"/>
        <v>30.591374407582936</v>
      </c>
      <c r="L61" s="120">
        <v>44561</v>
      </c>
      <c r="M61" s="120" t="s">
        <v>55</v>
      </c>
    </row>
    <row r="62" spans="1:13" ht="12.75" x14ac:dyDescent="0.2">
      <c r="A62" s="112">
        <v>62</v>
      </c>
      <c r="B62" s="112" t="s">
        <v>31</v>
      </c>
      <c r="C62" s="112" t="s">
        <v>36</v>
      </c>
      <c r="D62" s="121">
        <v>3000</v>
      </c>
      <c r="E62" s="114">
        <v>2.1723377351853439</v>
      </c>
      <c r="F62" s="115">
        <f t="shared" si="0"/>
        <v>6517.0132055560316</v>
      </c>
      <c r="G62" s="116">
        <v>3363</v>
      </c>
      <c r="H62" s="117">
        <f t="shared" si="1"/>
        <v>7305.5718034283118</v>
      </c>
      <c r="I62" s="118">
        <v>10518.3</v>
      </c>
      <c r="J62" s="119">
        <v>22849.3</v>
      </c>
      <c r="K62" s="114">
        <f t="shared" si="2"/>
        <v>2.1723377351853439</v>
      </c>
      <c r="L62" s="120">
        <v>44926</v>
      </c>
      <c r="M62" s="120" t="s">
        <v>52</v>
      </c>
    </row>
    <row r="63" spans="1:13" ht="12.75" x14ac:dyDescent="0.2">
      <c r="A63" s="112">
        <v>63</v>
      </c>
      <c r="B63" s="112" t="s">
        <v>31</v>
      </c>
      <c r="C63" s="112" t="s">
        <v>34</v>
      </c>
      <c r="D63" s="121">
        <v>2500</v>
      </c>
      <c r="E63" s="114">
        <v>5.094650061753808</v>
      </c>
      <c r="F63" s="115">
        <f t="shared" si="0"/>
        <v>12736.625154384519</v>
      </c>
      <c r="G63" s="116">
        <v>1639</v>
      </c>
      <c r="H63" s="117">
        <f t="shared" si="1"/>
        <v>8350.1314512144909</v>
      </c>
      <c r="I63" s="118">
        <v>4858</v>
      </c>
      <c r="J63" s="119">
        <v>24749.809999999998</v>
      </c>
      <c r="K63" s="114">
        <f t="shared" si="2"/>
        <v>5.094650061753808</v>
      </c>
      <c r="L63" s="120">
        <v>44865</v>
      </c>
      <c r="M63" s="120" t="s">
        <v>54</v>
      </c>
    </row>
    <row r="64" spans="1:13" ht="12.75" x14ac:dyDescent="0.2">
      <c r="A64" s="112">
        <v>64</v>
      </c>
      <c r="B64" s="112" t="s">
        <v>31</v>
      </c>
      <c r="C64" s="112" t="s">
        <v>32</v>
      </c>
      <c r="D64" s="121">
        <v>2</v>
      </c>
      <c r="E64" s="114">
        <v>6292.9632905793887</v>
      </c>
      <c r="F64" s="115">
        <f t="shared" si="0"/>
        <v>12585.926581158777</v>
      </c>
      <c r="G64" s="116">
        <v>1.0920000000000001</v>
      </c>
      <c r="H64" s="117">
        <f t="shared" si="1"/>
        <v>6871.9159133126932</v>
      </c>
      <c r="I64" s="118">
        <v>2.2610000000000001</v>
      </c>
      <c r="J64" s="119">
        <v>14228.39</v>
      </c>
      <c r="K64" s="114">
        <f t="shared" si="2"/>
        <v>6292.9632905793887</v>
      </c>
      <c r="L64" s="120">
        <v>44926</v>
      </c>
      <c r="M64" s="120" t="s">
        <v>52</v>
      </c>
    </row>
    <row r="65" spans="1:13" ht="12.75" x14ac:dyDescent="0.2">
      <c r="A65" s="112">
        <v>65</v>
      </c>
      <c r="B65" s="112" t="s">
        <v>31</v>
      </c>
      <c r="C65" s="112" t="s">
        <v>36</v>
      </c>
      <c r="D65" s="121">
        <v>600</v>
      </c>
      <c r="E65" s="114">
        <v>17.188649999999999</v>
      </c>
      <c r="F65" s="115">
        <f t="shared" si="0"/>
        <v>10313.189999999999</v>
      </c>
      <c r="G65" s="116">
        <v>408</v>
      </c>
      <c r="H65" s="117">
        <f t="shared" si="1"/>
        <v>7012.9691999999995</v>
      </c>
      <c r="I65" s="118">
        <v>1800</v>
      </c>
      <c r="J65" s="119">
        <v>30939.57</v>
      </c>
      <c r="K65" s="114">
        <f t="shared" si="2"/>
        <v>17.188649999999999</v>
      </c>
      <c r="L65" s="120">
        <v>44681</v>
      </c>
      <c r="M65" s="122" t="s">
        <v>56</v>
      </c>
    </row>
    <row r="66" spans="1:13" ht="12.75" x14ac:dyDescent="0.2">
      <c r="A66" s="112">
        <v>66</v>
      </c>
      <c r="B66" s="112" t="s">
        <v>31</v>
      </c>
      <c r="C66" s="112" t="s">
        <v>34</v>
      </c>
      <c r="D66" s="121">
        <v>2000</v>
      </c>
      <c r="E66" s="114">
        <v>5.6949767831316134</v>
      </c>
      <c r="F66" s="115">
        <f t="shared" si="0"/>
        <v>11389.953566263226</v>
      </c>
      <c r="G66" s="116">
        <v>1184</v>
      </c>
      <c r="H66" s="117">
        <f t="shared" si="1"/>
        <v>6742.8525112278303</v>
      </c>
      <c r="I66" s="118">
        <v>13137</v>
      </c>
      <c r="J66" s="119">
        <v>74814.91</v>
      </c>
      <c r="K66" s="114">
        <f t="shared" si="2"/>
        <v>5.6949767831316134</v>
      </c>
      <c r="L66" s="120">
        <v>44926</v>
      </c>
      <c r="M66" s="120" t="s">
        <v>52</v>
      </c>
    </row>
    <row r="67" spans="1:13" ht="12.75" x14ac:dyDescent="0.2">
      <c r="A67" s="112">
        <v>67</v>
      </c>
      <c r="B67" s="112" t="s">
        <v>31</v>
      </c>
      <c r="C67" s="112" t="s">
        <v>32</v>
      </c>
      <c r="D67" s="121">
        <v>1000</v>
      </c>
      <c r="E67" s="114">
        <v>4940.4288445779839</v>
      </c>
      <c r="F67" s="115">
        <f t="shared" si="0"/>
        <v>4940428.844577984</v>
      </c>
      <c r="G67" s="116">
        <v>1.026</v>
      </c>
      <c r="H67" s="117">
        <f t="shared" si="1"/>
        <v>5068.879994537012</v>
      </c>
      <c r="I67" s="118">
        <v>3.661</v>
      </c>
      <c r="J67" s="119">
        <v>18086.91</v>
      </c>
      <c r="K67" s="114">
        <f t="shared" si="2"/>
        <v>4940.4288445779839</v>
      </c>
      <c r="L67" s="120">
        <v>44681</v>
      </c>
      <c r="M67" s="122" t="s">
        <v>56</v>
      </c>
    </row>
    <row r="68" spans="1:13" ht="12.75" x14ac:dyDescent="0.2">
      <c r="A68" s="112">
        <v>68</v>
      </c>
      <c r="B68" s="112" t="s">
        <v>31</v>
      </c>
      <c r="C68" s="112" t="s">
        <v>34</v>
      </c>
      <c r="D68" s="121">
        <v>248</v>
      </c>
      <c r="E68" s="114">
        <v>19.674637096774195</v>
      </c>
      <c r="F68" s="115">
        <f t="shared" ref="F68:F123" si="3">E68*D68</f>
        <v>4879.3100000000004</v>
      </c>
      <c r="G68" s="116">
        <v>248</v>
      </c>
      <c r="H68" s="117">
        <f t="shared" ref="H68:H123" si="4">G68*E68</f>
        <v>4879.3100000000004</v>
      </c>
      <c r="I68" s="118">
        <v>496</v>
      </c>
      <c r="J68" s="119">
        <v>9758.6200000000008</v>
      </c>
      <c r="K68" s="114">
        <f t="shared" si="2"/>
        <v>19.674637096774195</v>
      </c>
      <c r="L68" s="120">
        <v>44926</v>
      </c>
      <c r="M68" s="120" t="s">
        <v>52</v>
      </c>
    </row>
    <row r="69" spans="1:13" ht="12.75" x14ac:dyDescent="0.2">
      <c r="A69" s="112">
        <v>69</v>
      </c>
      <c r="B69" s="112" t="s">
        <v>31</v>
      </c>
      <c r="C69" s="112" t="s">
        <v>32</v>
      </c>
      <c r="D69" s="121">
        <v>1</v>
      </c>
      <c r="E69" s="114">
        <v>6133.0097087378645</v>
      </c>
      <c r="F69" s="115">
        <f t="shared" si="3"/>
        <v>6133.0097087378645</v>
      </c>
      <c r="G69" s="116">
        <v>0.79500000000000004</v>
      </c>
      <c r="H69" s="117">
        <f t="shared" si="4"/>
        <v>4875.7427184466023</v>
      </c>
      <c r="I69" s="118">
        <v>3.09</v>
      </c>
      <c r="J69" s="119">
        <v>18951</v>
      </c>
      <c r="K69" s="114">
        <f t="shared" ref="K69:K123" si="5">IFERROR(J69/I69,0)</f>
        <v>6133.0097087378645</v>
      </c>
      <c r="L69" s="120">
        <v>44926</v>
      </c>
      <c r="M69" s="120" t="s">
        <v>52</v>
      </c>
    </row>
    <row r="70" spans="1:13" ht="12.75" x14ac:dyDescent="0.2">
      <c r="A70" s="112">
        <v>71</v>
      </c>
      <c r="B70" s="112" t="s">
        <v>31</v>
      </c>
      <c r="C70" s="112" t="s">
        <v>32</v>
      </c>
      <c r="D70" s="121">
        <v>1</v>
      </c>
      <c r="E70" s="114">
        <v>6247.928648648648</v>
      </c>
      <c r="F70" s="115">
        <f t="shared" si="3"/>
        <v>6247.928648648648</v>
      </c>
      <c r="G70" s="116">
        <v>0.75</v>
      </c>
      <c r="H70" s="117">
        <f t="shared" si="4"/>
        <v>4685.9464864864858</v>
      </c>
      <c r="I70" s="118">
        <v>4.625</v>
      </c>
      <c r="J70" s="119">
        <v>28896.67</v>
      </c>
      <c r="K70" s="114">
        <f t="shared" si="5"/>
        <v>6247.928648648648</v>
      </c>
      <c r="L70" s="120">
        <v>44561</v>
      </c>
      <c r="M70" s="120" t="s">
        <v>55</v>
      </c>
    </row>
    <row r="71" spans="1:13" ht="12.75" x14ac:dyDescent="0.2">
      <c r="A71" s="112">
        <v>72</v>
      </c>
      <c r="B71" s="112" t="s">
        <v>31</v>
      </c>
      <c r="C71" s="112" t="s">
        <v>36</v>
      </c>
      <c r="D71" s="121">
        <v>400</v>
      </c>
      <c r="E71" s="114">
        <v>46.63485</v>
      </c>
      <c r="F71" s="115">
        <f t="shared" si="3"/>
        <v>18653.939999999999</v>
      </c>
      <c r="G71" s="116">
        <v>100</v>
      </c>
      <c r="H71" s="117">
        <f t="shared" si="4"/>
        <v>4663.4849999999997</v>
      </c>
      <c r="I71" s="118">
        <v>400</v>
      </c>
      <c r="J71" s="119">
        <v>18653.939999999999</v>
      </c>
      <c r="K71" s="114">
        <f t="shared" si="5"/>
        <v>46.63485</v>
      </c>
      <c r="L71" s="120">
        <v>44926</v>
      </c>
      <c r="M71" s="120" t="s">
        <v>52</v>
      </c>
    </row>
    <row r="72" spans="1:13" ht="12.75" x14ac:dyDescent="0.2">
      <c r="A72" s="112">
        <v>73</v>
      </c>
      <c r="B72" s="112" t="s">
        <v>31</v>
      </c>
      <c r="C72" s="112" t="s">
        <v>34</v>
      </c>
      <c r="D72" s="121">
        <v>10000</v>
      </c>
      <c r="E72" s="114">
        <v>0.6645975999999999</v>
      </c>
      <c r="F72" s="115">
        <f t="shared" si="3"/>
        <v>6645.9759999999987</v>
      </c>
      <c r="G72" s="116">
        <v>6600</v>
      </c>
      <c r="H72" s="117">
        <f t="shared" si="4"/>
        <v>4386.3441599999996</v>
      </c>
      <c r="I72" s="118">
        <v>12500</v>
      </c>
      <c r="J72" s="119">
        <v>8307.4699999999993</v>
      </c>
      <c r="K72" s="114">
        <f t="shared" si="5"/>
        <v>0.6645975999999999</v>
      </c>
      <c r="L72" s="120">
        <v>44926</v>
      </c>
      <c r="M72" s="120" t="s">
        <v>52</v>
      </c>
    </row>
    <row r="73" spans="1:13" ht="12.75" x14ac:dyDescent="0.2">
      <c r="A73" s="112">
        <v>74</v>
      </c>
      <c r="B73" s="112" t="s">
        <v>31</v>
      </c>
      <c r="C73" s="112" t="s">
        <v>32</v>
      </c>
      <c r="D73" s="121">
        <v>1.5</v>
      </c>
      <c r="E73" s="114">
        <v>5476.8699878493317</v>
      </c>
      <c r="F73" s="115">
        <f t="shared" si="3"/>
        <v>8215.3049817739975</v>
      </c>
      <c r="G73" s="116">
        <v>0.78</v>
      </c>
      <c r="H73" s="117">
        <f t="shared" si="4"/>
        <v>4271.9585905224785</v>
      </c>
      <c r="I73" s="118">
        <v>4.1150000000000002</v>
      </c>
      <c r="J73" s="119">
        <v>22537.32</v>
      </c>
      <c r="K73" s="114">
        <f t="shared" si="5"/>
        <v>5476.8699878493317</v>
      </c>
      <c r="L73" s="120">
        <v>44773</v>
      </c>
      <c r="M73" s="122" t="s">
        <v>53</v>
      </c>
    </row>
    <row r="74" spans="1:13" ht="12.75" x14ac:dyDescent="0.2">
      <c r="A74" s="112">
        <v>75</v>
      </c>
      <c r="B74" s="112" t="s">
        <v>31</v>
      </c>
      <c r="C74" s="112" t="s">
        <v>34</v>
      </c>
      <c r="D74" s="121">
        <v>100</v>
      </c>
      <c r="E74" s="114">
        <v>20.112231578947366</v>
      </c>
      <c r="F74" s="115">
        <f t="shared" si="3"/>
        <v>2011.2231578947367</v>
      </c>
      <c r="G74" s="116">
        <v>205</v>
      </c>
      <c r="H74" s="117">
        <f t="shared" si="4"/>
        <v>4123.0074736842098</v>
      </c>
      <c r="I74" s="118">
        <v>475</v>
      </c>
      <c r="J74" s="119">
        <v>9553.31</v>
      </c>
      <c r="K74" s="114">
        <f t="shared" si="5"/>
        <v>20.112231578947366</v>
      </c>
      <c r="L74" s="120">
        <v>44926</v>
      </c>
      <c r="M74" s="120" t="s">
        <v>52</v>
      </c>
    </row>
    <row r="75" spans="1:13" ht="12.75" x14ac:dyDescent="0.2">
      <c r="A75" s="112">
        <v>76</v>
      </c>
      <c r="B75" s="112" t="s">
        <v>31</v>
      </c>
      <c r="C75" s="112" t="s">
        <v>36</v>
      </c>
      <c r="D75" s="121">
        <v>170</v>
      </c>
      <c r="E75" s="114">
        <v>63.398771545567087</v>
      </c>
      <c r="F75" s="115">
        <f t="shared" si="3"/>
        <v>10777.791162746405</v>
      </c>
      <c r="G75" s="116">
        <v>65</v>
      </c>
      <c r="H75" s="117">
        <f t="shared" si="4"/>
        <v>4120.9201504618604</v>
      </c>
      <c r="I75" s="118">
        <v>210.02</v>
      </c>
      <c r="J75" s="119">
        <v>13315.01</v>
      </c>
      <c r="K75" s="114">
        <f t="shared" si="5"/>
        <v>63.398771545567087</v>
      </c>
      <c r="L75" s="120">
        <v>44926</v>
      </c>
      <c r="M75" s="120" t="s">
        <v>52</v>
      </c>
    </row>
    <row r="76" spans="1:13" ht="12.75" x14ac:dyDescent="0.2">
      <c r="A76" s="112">
        <v>77</v>
      </c>
      <c r="B76" s="112" t="s">
        <v>31</v>
      </c>
      <c r="C76" s="112" t="s">
        <v>35</v>
      </c>
      <c r="D76" s="121">
        <v>3000</v>
      </c>
      <c r="E76" s="114">
        <v>1.7470763636363635</v>
      </c>
      <c r="F76" s="115">
        <f t="shared" si="3"/>
        <v>5241.2290909090907</v>
      </c>
      <c r="G76" s="116">
        <v>2166</v>
      </c>
      <c r="H76" s="117">
        <f t="shared" si="4"/>
        <v>3784.1674036363634</v>
      </c>
      <c r="I76" s="118">
        <v>8250</v>
      </c>
      <c r="J76" s="119">
        <v>14413.38</v>
      </c>
      <c r="K76" s="114">
        <f t="shared" si="5"/>
        <v>1.7470763636363635</v>
      </c>
      <c r="L76" s="120">
        <v>44926</v>
      </c>
      <c r="M76" s="120" t="s">
        <v>52</v>
      </c>
    </row>
    <row r="77" spans="1:13" ht="12.75" x14ac:dyDescent="0.2">
      <c r="A77" s="112">
        <v>78</v>
      </c>
      <c r="B77" s="112" t="s">
        <v>31</v>
      </c>
      <c r="C77" s="112" t="s">
        <v>35</v>
      </c>
      <c r="D77" s="121">
        <v>3000</v>
      </c>
      <c r="E77" s="114">
        <v>1.4810807453416148</v>
      </c>
      <c r="F77" s="115">
        <f t="shared" si="3"/>
        <v>4443.2422360248447</v>
      </c>
      <c r="G77" s="116">
        <v>2555</v>
      </c>
      <c r="H77" s="117">
        <f t="shared" si="4"/>
        <v>3784.161304347826</v>
      </c>
      <c r="I77" s="118">
        <v>9660</v>
      </c>
      <c r="J77" s="119">
        <v>14307.24</v>
      </c>
      <c r="K77" s="114">
        <f t="shared" si="5"/>
        <v>1.4810807453416148</v>
      </c>
      <c r="L77" s="120">
        <v>44926</v>
      </c>
      <c r="M77" s="120" t="s">
        <v>52</v>
      </c>
    </row>
    <row r="78" spans="1:13" ht="12.75" x14ac:dyDescent="0.2">
      <c r="A78" s="112">
        <v>79</v>
      </c>
      <c r="B78" s="112" t="s">
        <v>31</v>
      </c>
      <c r="C78" s="112" t="s">
        <v>34</v>
      </c>
      <c r="D78" s="121">
        <v>170</v>
      </c>
      <c r="E78" s="114">
        <v>66.881529411764703</v>
      </c>
      <c r="F78" s="115">
        <f t="shared" si="3"/>
        <v>11369.859999999999</v>
      </c>
      <c r="G78" s="116">
        <v>50</v>
      </c>
      <c r="H78" s="117">
        <f t="shared" si="4"/>
        <v>3344.0764705882352</v>
      </c>
      <c r="I78" s="118">
        <v>170</v>
      </c>
      <c r="J78" s="119">
        <v>11369.86</v>
      </c>
      <c r="K78" s="114">
        <f t="shared" si="5"/>
        <v>66.881529411764703</v>
      </c>
      <c r="L78" s="120">
        <v>44926</v>
      </c>
      <c r="M78" s="120" t="s">
        <v>52</v>
      </c>
    </row>
    <row r="79" spans="1:13" ht="12.75" x14ac:dyDescent="0.2">
      <c r="A79" s="112">
        <v>80</v>
      </c>
      <c r="B79" s="112" t="s">
        <v>31</v>
      </c>
      <c r="C79" s="112" t="s">
        <v>35</v>
      </c>
      <c r="D79" s="121">
        <v>8000</v>
      </c>
      <c r="E79" s="114">
        <v>1.2808285960378984</v>
      </c>
      <c r="F79" s="115">
        <f t="shared" si="3"/>
        <v>10246.628768303188</v>
      </c>
      <c r="G79" s="116">
        <v>2700</v>
      </c>
      <c r="H79" s="117">
        <f t="shared" si="4"/>
        <v>3458.2372093023259</v>
      </c>
      <c r="I79" s="118">
        <v>11610</v>
      </c>
      <c r="J79" s="119">
        <v>14870.42</v>
      </c>
      <c r="K79" s="114">
        <f t="shared" si="5"/>
        <v>1.2808285960378984</v>
      </c>
      <c r="L79" s="120">
        <v>44926</v>
      </c>
      <c r="M79" s="120" t="s">
        <v>52</v>
      </c>
    </row>
    <row r="80" spans="1:13" ht="12.75" x14ac:dyDescent="0.2">
      <c r="A80" s="112">
        <v>81</v>
      </c>
      <c r="B80" s="112" t="s">
        <v>31</v>
      </c>
      <c r="C80" s="112" t="s">
        <v>36</v>
      </c>
      <c r="D80" s="121">
        <v>50</v>
      </c>
      <c r="E80" s="114">
        <v>84.862903225806448</v>
      </c>
      <c r="F80" s="115">
        <f t="shared" si="3"/>
        <v>4243.145161290322</v>
      </c>
      <c r="G80" s="116">
        <v>41</v>
      </c>
      <c r="H80" s="117">
        <f t="shared" si="4"/>
        <v>3479.3790322580644</v>
      </c>
      <c r="I80" s="118">
        <v>155</v>
      </c>
      <c r="J80" s="119">
        <v>13153.75</v>
      </c>
      <c r="K80" s="114">
        <f t="shared" si="5"/>
        <v>84.862903225806448</v>
      </c>
      <c r="L80" s="120">
        <v>44561</v>
      </c>
      <c r="M80" s="120" t="s">
        <v>55</v>
      </c>
    </row>
    <row r="81" spans="1:13" ht="12.75" x14ac:dyDescent="0.2">
      <c r="A81" s="112">
        <v>82</v>
      </c>
      <c r="B81" s="112" t="s">
        <v>31</v>
      </c>
      <c r="C81" s="112" t="s">
        <v>34</v>
      </c>
      <c r="D81" s="121">
        <v>200</v>
      </c>
      <c r="E81" s="114">
        <v>10.223583333333332</v>
      </c>
      <c r="F81" s="115">
        <f t="shared" si="3"/>
        <v>2044.7166666666665</v>
      </c>
      <c r="G81" s="116">
        <v>308</v>
      </c>
      <c r="H81" s="117">
        <f t="shared" si="4"/>
        <v>3148.8636666666662</v>
      </c>
      <c r="I81" s="118">
        <v>600</v>
      </c>
      <c r="J81" s="119">
        <v>6134.15</v>
      </c>
      <c r="K81" s="114">
        <f t="shared" si="5"/>
        <v>10.223583333333332</v>
      </c>
      <c r="L81" s="120">
        <v>44926</v>
      </c>
      <c r="M81" s="120" t="s">
        <v>52</v>
      </c>
    </row>
    <row r="82" spans="1:13" ht="12.75" x14ac:dyDescent="0.2">
      <c r="A82" s="112">
        <v>83</v>
      </c>
      <c r="B82" s="112" t="s">
        <v>31</v>
      </c>
      <c r="C82" s="112" t="s">
        <v>32</v>
      </c>
      <c r="D82" s="121">
        <v>1</v>
      </c>
      <c r="E82" s="114">
        <v>6354.6279347393556</v>
      </c>
      <c r="F82" s="115">
        <f t="shared" si="3"/>
        <v>6354.6279347393556</v>
      </c>
      <c r="G82" s="116">
        <v>0.501</v>
      </c>
      <c r="H82" s="117">
        <f t="shared" si="4"/>
        <v>3183.6685953044171</v>
      </c>
      <c r="I82" s="118">
        <v>5.0259999999999998</v>
      </c>
      <c r="J82" s="119">
        <v>31938.36</v>
      </c>
      <c r="K82" s="114">
        <f t="shared" si="5"/>
        <v>6354.6279347393556</v>
      </c>
      <c r="L82" s="120">
        <v>44926</v>
      </c>
      <c r="M82" s="120" t="s">
        <v>52</v>
      </c>
    </row>
    <row r="83" spans="1:13" ht="12.75" x14ac:dyDescent="0.2">
      <c r="A83" s="112">
        <v>84</v>
      </c>
      <c r="B83" s="112" t="s">
        <v>31</v>
      </c>
      <c r="C83" s="112" t="s">
        <v>36</v>
      </c>
      <c r="D83" s="121">
        <v>200</v>
      </c>
      <c r="E83" s="114">
        <v>14.127906250000001</v>
      </c>
      <c r="F83" s="115">
        <f t="shared" si="3"/>
        <v>2825.5812500000002</v>
      </c>
      <c r="G83" s="116">
        <v>167</v>
      </c>
      <c r="H83" s="117">
        <f t="shared" si="4"/>
        <v>2359.3603437500001</v>
      </c>
      <c r="I83" s="118">
        <v>320</v>
      </c>
      <c r="J83" s="119">
        <v>4520.93</v>
      </c>
      <c r="K83" s="114">
        <f t="shared" si="5"/>
        <v>14.127906250000001</v>
      </c>
      <c r="L83" s="120">
        <v>44926</v>
      </c>
      <c r="M83" s="120" t="s">
        <v>52</v>
      </c>
    </row>
    <row r="84" spans="1:13" ht="12.75" x14ac:dyDescent="0.2">
      <c r="A84" s="112">
        <v>85</v>
      </c>
      <c r="B84" s="112" t="s">
        <v>31</v>
      </c>
      <c r="C84" s="112" t="s">
        <v>37</v>
      </c>
      <c r="D84" s="121">
        <v>1000</v>
      </c>
      <c r="E84" s="114">
        <v>0.98436298076923079</v>
      </c>
      <c r="F84" s="115">
        <f t="shared" si="3"/>
        <v>984.36298076923083</v>
      </c>
      <c r="G84" s="116">
        <v>1608</v>
      </c>
      <c r="H84" s="117">
        <f t="shared" si="4"/>
        <v>1582.855673076923</v>
      </c>
      <c r="I84" s="118">
        <v>832</v>
      </c>
      <c r="J84" s="119">
        <v>818.99</v>
      </c>
      <c r="K84" s="114">
        <f t="shared" si="5"/>
        <v>0.98436298076923079</v>
      </c>
      <c r="L84" s="120">
        <v>44926</v>
      </c>
      <c r="M84" s="120" t="s">
        <v>52</v>
      </c>
    </row>
    <row r="85" spans="1:13" ht="12.75" x14ac:dyDescent="0.2">
      <c r="A85" s="112">
        <v>86</v>
      </c>
      <c r="B85" s="112" t="s">
        <v>31</v>
      </c>
      <c r="C85" s="112" t="s">
        <v>32</v>
      </c>
      <c r="D85" s="121">
        <v>1</v>
      </c>
      <c r="E85" s="114">
        <v>8145.26714801444</v>
      </c>
      <c r="F85" s="115">
        <f t="shared" si="3"/>
        <v>8145.26714801444</v>
      </c>
      <c r="G85" s="116">
        <v>0.25900000000000001</v>
      </c>
      <c r="H85" s="117">
        <f t="shared" si="4"/>
        <v>2109.6241913357399</v>
      </c>
      <c r="I85" s="118">
        <v>2.77</v>
      </c>
      <c r="J85" s="119">
        <v>22562.39</v>
      </c>
      <c r="K85" s="114">
        <f t="shared" si="5"/>
        <v>8145.26714801444</v>
      </c>
      <c r="L85" s="120">
        <v>44926</v>
      </c>
      <c r="M85" s="120" t="s">
        <v>52</v>
      </c>
    </row>
    <row r="86" spans="1:13" ht="12.75" x14ac:dyDescent="0.2">
      <c r="A86" s="112">
        <v>87</v>
      </c>
      <c r="B86" s="112" t="s">
        <v>31</v>
      </c>
      <c r="C86" s="112" t="s">
        <v>34</v>
      </c>
      <c r="D86" s="121">
        <v>500</v>
      </c>
      <c r="E86" s="114">
        <v>5.5624719773424287</v>
      </c>
      <c r="F86" s="115">
        <f t="shared" si="3"/>
        <v>2781.2359886712143</v>
      </c>
      <c r="G86" s="116">
        <v>282</v>
      </c>
      <c r="H86" s="117">
        <f t="shared" si="4"/>
        <v>1568.617097610565</v>
      </c>
      <c r="I86" s="118">
        <v>1883.5205000000001</v>
      </c>
      <c r="J86" s="119">
        <v>10477.030000000001</v>
      </c>
      <c r="K86" s="114">
        <f t="shared" si="5"/>
        <v>5.5624719773424287</v>
      </c>
      <c r="L86" s="120">
        <v>44926</v>
      </c>
      <c r="M86" s="120" t="s">
        <v>52</v>
      </c>
    </row>
    <row r="87" spans="1:13" ht="12.75" x14ac:dyDescent="0.2">
      <c r="A87" s="112">
        <v>88</v>
      </c>
      <c r="B87" s="112" t="s">
        <v>31</v>
      </c>
      <c r="C87" s="112" t="s">
        <v>35</v>
      </c>
      <c r="D87" s="121">
        <v>2000</v>
      </c>
      <c r="E87" s="114">
        <v>2.8554329411764705</v>
      </c>
      <c r="F87" s="115">
        <f t="shared" si="3"/>
        <v>5710.8658823529413</v>
      </c>
      <c r="G87" s="116">
        <v>567</v>
      </c>
      <c r="H87" s="117">
        <f t="shared" si="4"/>
        <v>1619.0304776470589</v>
      </c>
      <c r="I87" s="118">
        <v>4250</v>
      </c>
      <c r="J87" s="119">
        <v>12135.59</v>
      </c>
      <c r="K87" s="114">
        <f t="shared" si="5"/>
        <v>2.8554329411764705</v>
      </c>
      <c r="L87" s="120">
        <v>44926</v>
      </c>
      <c r="M87" s="120" t="s">
        <v>52</v>
      </c>
    </row>
    <row r="88" spans="1:13" ht="12.75" x14ac:dyDescent="0.2">
      <c r="A88" s="112">
        <v>89</v>
      </c>
      <c r="B88" s="112" t="s">
        <v>31</v>
      </c>
      <c r="C88" s="112" t="s">
        <v>34</v>
      </c>
      <c r="D88" s="121">
        <v>200000</v>
      </c>
      <c r="E88" s="114">
        <v>0.74309518458042045</v>
      </c>
      <c r="F88" s="115">
        <f t="shared" si="3"/>
        <v>148619.03691608409</v>
      </c>
      <c r="G88" s="116">
        <v>1397.991</v>
      </c>
      <c r="H88" s="117">
        <f t="shared" si="4"/>
        <v>1038.8403801867667</v>
      </c>
      <c r="I88" s="118">
        <v>249121.033</v>
      </c>
      <c r="J88" s="119">
        <v>185120.64000000001</v>
      </c>
      <c r="K88" s="114">
        <f t="shared" si="5"/>
        <v>0.74309518458042045</v>
      </c>
      <c r="L88" s="120">
        <v>44561</v>
      </c>
      <c r="M88" s="120" t="s">
        <v>55</v>
      </c>
    </row>
    <row r="89" spans="1:13" ht="12.75" x14ac:dyDescent="0.2">
      <c r="A89" s="112">
        <v>90</v>
      </c>
      <c r="B89" s="112" t="s">
        <v>31</v>
      </c>
      <c r="C89" s="112" t="s">
        <v>36</v>
      </c>
      <c r="D89" s="121">
        <v>200</v>
      </c>
      <c r="E89" s="114">
        <v>27.085749999999997</v>
      </c>
      <c r="F89" s="115">
        <f t="shared" si="3"/>
        <v>5417.15</v>
      </c>
      <c r="G89" s="116">
        <v>35</v>
      </c>
      <c r="H89" s="117">
        <f t="shared" si="4"/>
        <v>948.00124999999991</v>
      </c>
      <c r="I89" s="118">
        <v>200</v>
      </c>
      <c r="J89" s="119">
        <v>5417.15</v>
      </c>
      <c r="K89" s="114">
        <f t="shared" si="5"/>
        <v>27.085749999999997</v>
      </c>
      <c r="L89" s="120">
        <v>44926</v>
      </c>
      <c r="M89" s="120" t="s">
        <v>52</v>
      </c>
    </row>
    <row r="90" spans="1:13" ht="12.75" x14ac:dyDescent="0.2">
      <c r="A90" s="112">
        <v>91</v>
      </c>
      <c r="B90" s="112" t="s">
        <v>31</v>
      </c>
      <c r="C90" s="112" t="s">
        <v>35</v>
      </c>
      <c r="D90" s="121">
        <v>1600</v>
      </c>
      <c r="E90" s="114">
        <v>0.7253857142857143</v>
      </c>
      <c r="F90" s="115">
        <f t="shared" si="3"/>
        <v>1160.6171428571429</v>
      </c>
      <c r="G90" s="116">
        <v>1094</v>
      </c>
      <c r="H90" s="117">
        <f t="shared" si="4"/>
        <v>793.57197142857149</v>
      </c>
      <c r="I90" s="118">
        <v>2800</v>
      </c>
      <c r="J90" s="119">
        <v>2031.08</v>
      </c>
      <c r="K90" s="114">
        <f t="shared" si="5"/>
        <v>0.7253857142857143</v>
      </c>
      <c r="L90" s="120">
        <v>44926</v>
      </c>
      <c r="M90" s="120" t="s">
        <v>52</v>
      </c>
    </row>
    <row r="91" spans="1:13" ht="12.75" x14ac:dyDescent="0.2">
      <c r="A91" s="112">
        <v>92</v>
      </c>
      <c r="B91" s="112" t="s">
        <v>31</v>
      </c>
      <c r="C91" s="112" t="s">
        <v>34</v>
      </c>
      <c r="D91" s="121">
        <v>24</v>
      </c>
      <c r="E91" s="114">
        <v>30.689999999999998</v>
      </c>
      <c r="F91" s="115">
        <f t="shared" si="3"/>
        <v>736.56</v>
      </c>
      <c r="G91" s="116">
        <v>24</v>
      </c>
      <c r="H91" s="117">
        <f t="shared" si="4"/>
        <v>736.56</v>
      </c>
      <c r="I91" s="118">
        <v>24</v>
      </c>
      <c r="J91" s="119">
        <v>736.56</v>
      </c>
      <c r="K91" s="114">
        <f t="shared" si="5"/>
        <v>30.689999999999998</v>
      </c>
      <c r="L91" s="120">
        <v>44926</v>
      </c>
      <c r="M91" s="120" t="s">
        <v>52</v>
      </c>
    </row>
    <row r="92" spans="1:13" ht="12.75" x14ac:dyDescent="0.2">
      <c r="A92" s="112">
        <v>93</v>
      </c>
      <c r="B92" s="112" t="s">
        <v>31</v>
      </c>
      <c r="C92" s="112" t="s">
        <v>32</v>
      </c>
      <c r="D92" s="121">
        <v>1000</v>
      </c>
      <c r="E92" s="114">
        <v>5460.0858138911235</v>
      </c>
      <c r="F92" s="115">
        <f t="shared" si="3"/>
        <v>5460085.813891123</v>
      </c>
      <c r="G92" s="116">
        <v>0.1</v>
      </c>
      <c r="H92" s="117">
        <f t="shared" si="4"/>
        <v>546.00858138911235</v>
      </c>
      <c r="I92" s="118">
        <v>3.7290000000000001</v>
      </c>
      <c r="J92" s="119">
        <v>20360.66</v>
      </c>
      <c r="K92" s="114">
        <f t="shared" si="5"/>
        <v>5460.0858138911235</v>
      </c>
      <c r="L92" s="120">
        <v>44926</v>
      </c>
      <c r="M92" s="120" t="s">
        <v>52</v>
      </c>
    </row>
    <row r="93" spans="1:13" ht="12.75" x14ac:dyDescent="0.2">
      <c r="A93" s="112">
        <v>94</v>
      </c>
      <c r="B93" s="112" t="s">
        <v>31</v>
      </c>
      <c r="C93" s="112" t="s">
        <v>32</v>
      </c>
      <c r="D93" s="121">
        <v>0.5</v>
      </c>
      <c r="E93" s="114">
        <v>5447.6459650427669</v>
      </c>
      <c r="F93" s="115">
        <f t="shared" si="3"/>
        <v>2723.8229825213834</v>
      </c>
      <c r="G93" s="116">
        <v>9.4E-2</v>
      </c>
      <c r="H93" s="117">
        <f t="shared" si="4"/>
        <v>512.07872071402005</v>
      </c>
      <c r="I93" s="118">
        <v>2.6890000000000001</v>
      </c>
      <c r="J93" s="119">
        <v>14648.72</v>
      </c>
      <c r="K93" s="114">
        <f t="shared" si="5"/>
        <v>5447.6459650427669</v>
      </c>
      <c r="L93" s="120">
        <v>44926</v>
      </c>
      <c r="M93" s="120" t="s">
        <v>52</v>
      </c>
    </row>
    <row r="94" spans="1:13" ht="12.75" x14ac:dyDescent="0.2">
      <c r="A94" s="112">
        <v>95</v>
      </c>
      <c r="B94" s="112" t="s">
        <v>31</v>
      </c>
      <c r="C94" s="112" t="s">
        <v>32</v>
      </c>
      <c r="D94" s="121">
        <v>0.8</v>
      </c>
      <c r="E94" s="114">
        <v>4280.0934579439254</v>
      </c>
      <c r="F94" s="115">
        <f t="shared" si="3"/>
        <v>3424.0747663551406</v>
      </c>
      <c r="G94" s="116">
        <v>0.1</v>
      </c>
      <c r="H94" s="117">
        <f t="shared" si="4"/>
        <v>428.00934579439257</v>
      </c>
      <c r="I94" s="118">
        <v>1.391</v>
      </c>
      <c r="J94" s="119">
        <v>5953.61</v>
      </c>
      <c r="K94" s="114">
        <f t="shared" si="5"/>
        <v>4280.0934579439254</v>
      </c>
      <c r="L94" s="120">
        <v>44926</v>
      </c>
      <c r="M94" s="120" t="s">
        <v>52</v>
      </c>
    </row>
    <row r="95" spans="1:13" ht="12.75" x14ac:dyDescent="0.2">
      <c r="A95" s="112">
        <v>96</v>
      </c>
      <c r="B95" s="112" t="s">
        <v>31</v>
      </c>
      <c r="C95" s="112" t="s">
        <v>34</v>
      </c>
      <c r="D95" s="121">
        <v>25</v>
      </c>
      <c r="E95" s="114">
        <v>30.764400000000002</v>
      </c>
      <c r="F95" s="115">
        <f t="shared" si="3"/>
        <v>769.11</v>
      </c>
      <c r="G95" s="116">
        <v>12.5</v>
      </c>
      <c r="H95" s="117">
        <f t="shared" si="4"/>
        <v>384.55500000000001</v>
      </c>
      <c r="I95" s="118">
        <v>50</v>
      </c>
      <c r="J95" s="119">
        <v>1538.22</v>
      </c>
      <c r="K95" s="114">
        <f t="shared" si="5"/>
        <v>30.764400000000002</v>
      </c>
      <c r="L95" s="120">
        <v>44926</v>
      </c>
      <c r="M95" s="120" t="s">
        <v>52</v>
      </c>
    </row>
    <row r="96" spans="1:13" ht="12.75" x14ac:dyDescent="0.2">
      <c r="A96" s="112">
        <v>98</v>
      </c>
      <c r="B96" s="112" t="s">
        <v>31</v>
      </c>
      <c r="C96" s="112" t="s">
        <v>32</v>
      </c>
      <c r="D96" s="121">
        <v>0.8</v>
      </c>
      <c r="E96" s="114">
        <v>4025.9928229665074</v>
      </c>
      <c r="F96" s="115">
        <f t="shared" si="3"/>
        <v>3220.794258373206</v>
      </c>
      <c r="G96" s="116">
        <v>7.8E-2</v>
      </c>
      <c r="H96" s="117">
        <f t="shared" si="4"/>
        <v>314.0274401913876</v>
      </c>
      <c r="I96" s="118">
        <v>0.83599999999999997</v>
      </c>
      <c r="J96" s="119">
        <v>3365.73</v>
      </c>
      <c r="K96" s="114">
        <f t="shared" si="5"/>
        <v>4025.9928229665074</v>
      </c>
      <c r="L96" s="120">
        <v>44926</v>
      </c>
      <c r="M96" s="120" t="s">
        <v>52</v>
      </c>
    </row>
    <row r="97" spans="1:13" ht="12.75" x14ac:dyDescent="0.2">
      <c r="A97" s="112">
        <v>99</v>
      </c>
      <c r="B97" s="112" t="s">
        <v>31</v>
      </c>
      <c r="C97" s="112" t="s">
        <v>32</v>
      </c>
      <c r="D97" s="121">
        <v>0.8</v>
      </c>
      <c r="E97" s="114">
        <v>3390.217706821481</v>
      </c>
      <c r="F97" s="115">
        <f t="shared" si="3"/>
        <v>2712.1741654571852</v>
      </c>
      <c r="G97" s="116">
        <v>6.8000000000000005E-2</v>
      </c>
      <c r="H97" s="117">
        <f t="shared" si="4"/>
        <v>230.53480406386072</v>
      </c>
      <c r="I97" s="118">
        <v>0.68899999999999995</v>
      </c>
      <c r="J97" s="119">
        <v>2335.86</v>
      </c>
      <c r="K97" s="114">
        <f t="shared" si="5"/>
        <v>3390.217706821481</v>
      </c>
      <c r="L97" s="120">
        <v>44926</v>
      </c>
      <c r="M97" s="120" t="s">
        <v>52</v>
      </c>
    </row>
    <row r="98" spans="1:13" ht="12.75" x14ac:dyDescent="0.2">
      <c r="A98" s="112">
        <v>100</v>
      </c>
      <c r="B98" s="112" t="s">
        <v>31</v>
      </c>
      <c r="C98" s="112" t="s">
        <v>32</v>
      </c>
      <c r="D98" s="121">
        <v>0.5</v>
      </c>
      <c r="E98" s="114">
        <v>4649.316586627263</v>
      </c>
      <c r="F98" s="115">
        <f t="shared" si="3"/>
        <v>2324.6582933136315</v>
      </c>
      <c r="G98" s="116">
        <v>4.1000000000000002E-2</v>
      </c>
      <c r="H98" s="117">
        <f t="shared" si="4"/>
        <v>190.6219800517178</v>
      </c>
      <c r="I98" s="118">
        <v>2.7069999999999999</v>
      </c>
      <c r="J98" s="119">
        <v>12585.7</v>
      </c>
      <c r="K98" s="114">
        <f t="shared" si="5"/>
        <v>4649.316586627263</v>
      </c>
      <c r="L98" s="120">
        <v>44561</v>
      </c>
      <c r="M98" s="120" t="s">
        <v>55</v>
      </c>
    </row>
    <row r="99" spans="1:13" ht="12.75" x14ac:dyDescent="0.2">
      <c r="A99" s="112">
        <v>101</v>
      </c>
      <c r="B99" s="112" t="s">
        <v>31</v>
      </c>
      <c r="C99" s="112" t="s">
        <v>32</v>
      </c>
      <c r="D99" s="121">
        <v>0.6</v>
      </c>
      <c r="E99" s="114">
        <v>4062.8429752066118</v>
      </c>
      <c r="F99" s="115">
        <f t="shared" si="3"/>
        <v>2437.705785123967</v>
      </c>
      <c r="G99" s="116">
        <v>4.5999999999999999E-2</v>
      </c>
      <c r="H99" s="117">
        <f t="shared" si="4"/>
        <v>186.89077685950414</v>
      </c>
      <c r="I99" s="118">
        <v>0.60499999999999998</v>
      </c>
      <c r="J99" s="119">
        <v>2458.02</v>
      </c>
      <c r="K99" s="114">
        <f t="shared" si="5"/>
        <v>4062.8429752066118</v>
      </c>
      <c r="L99" s="120">
        <v>44926</v>
      </c>
      <c r="M99" s="120" t="s">
        <v>52</v>
      </c>
    </row>
    <row r="100" spans="1:13" ht="12.75" x14ac:dyDescent="0.2">
      <c r="A100" s="112">
        <v>103</v>
      </c>
      <c r="B100" s="112" t="s">
        <v>31</v>
      </c>
      <c r="C100" s="112" t="s">
        <v>32</v>
      </c>
      <c r="D100" s="121">
        <v>0.3</v>
      </c>
      <c r="E100" s="114">
        <v>3806.5927977839337</v>
      </c>
      <c r="F100" s="115">
        <f t="shared" si="3"/>
        <v>1141.9778393351801</v>
      </c>
      <c r="G100" s="116">
        <v>0.03</v>
      </c>
      <c r="H100" s="117">
        <f t="shared" si="4"/>
        <v>114.19778393351801</v>
      </c>
      <c r="I100" s="118">
        <v>0.36099999999999999</v>
      </c>
      <c r="J100" s="119">
        <v>1374.18</v>
      </c>
      <c r="K100" s="114">
        <f t="shared" si="5"/>
        <v>3806.5927977839337</v>
      </c>
      <c r="L100" s="120">
        <v>44926</v>
      </c>
      <c r="M100" s="120" t="s">
        <v>52</v>
      </c>
    </row>
    <row r="101" spans="1:13" ht="12.75" x14ac:dyDescent="0.2">
      <c r="A101" s="112">
        <v>104</v>
      </c>
      <c r="B101" s="112" t="s">
        <v>31</v>
      </c>
      <c r="C101" s="112" t="s">
        <v>35</v>
      </c>
      <c r="D101" s="121">
        <v>500</v>
      </c>
      <c r="E101" s="114">
        <v>1.141866711431929</v>
      </c>
      <c r="F101" s="115">
        <f t="shared" si="3"/>
        <v>570.93335571596447</v>
      </c>
      <c r="G101" s="116">
        <v>75</v>
      </c>
      <c r="H101" s="117">
        <f t="shared" si="4"/>
        <v>85.640003357394676</v>
      </c>
      <c r="I101" s="118">
        <v>5957</v>
      </c>
      <c r="J101" s="119">
        <v>6802.1</v>
      </c>
      <c r="K101" s="114">
        <f t="shared" si="5"/>
        <v>1.141866711431929</v>
      </c>
      <c r="L101" s="120">
        <v>44561</v>
      </c>
      <c r="M101" s="120" t="s">
        <v>55</v>
      </c>
    </row>
    <row r="102" spans="1:13" ht="12.75" x14ac:dyDescent="0.2">
      <c r="A102" s="112">
        <v>105</v>
      </c>
      <c r="B102" s="112" t="s">
        <v>31</v>
      </c>
      <c r="C102" s="112" t="s">
        <v>34</v>
      </c>
      <c r="D102" s="121">
        <v>40</v>
      </c>
      <c r="E102" s="114">
        <v>13.584250000000001</v>
      </c>
      <c r="F102" s="115">
        <f t="shared" si="3"/>
        <v>543.37</v>
      </c>
      <c r="G102" s="116">
        <v>6</v>
      </c>
      <c r="H102" s="117">
        <f t="shared" si="4"/>
        <v>81.505500000000012</v>
      </c>
      <c r="I102" s="118">
        <v>40</v>
      </c>
      <c r="J102" s="119">
        <v>543.37</v>
      </c>
      <c r="K102" s="114">
        <f t="shared" si="5"/>
        <v>13.584250000000001</v>
      </c>
      <c r="L102" s="120">
        <v>44926</v>
      </c>
      <c r="M102" s="120" t="s">
        <v>52</v>
      </c>
    </row>
    <row r="103" spans="1:13" ht="12.75" x14ac:dyDescent="0.2">
      <c r="A103" s="112">
        <v>106</v>
      </c>
      <c r="B103" s="112" t="s">
        <v>31</v>
      </c>
      <c r="C103" s="112" t="s">
        <v>34</v>
      </c>
      <c r="D103" s="121">
        <v>30</v>
      </c>
      <c r="E103" s="114">
        <v>1.6335000000000002</v>
      </c>
      <c r="F103" s="115">
        <f t="shared" si="3"/>
        <v>49.005000000000003</v>
      </c>
      <c r="G103" s="116">
        <v>30</v>
      </c>
      <c r="H103" s="117">
        <f t="shared" si="4"/>
        <v>49.005000000000003</v>
      </c>
      <c r="I103" s="118">
        <v>60</v>
      </c>
      <c r="J103" s="119">
        <v>98.01</v>
      </c>
      <c r="K103" s="114">
        <f t="shared" si="5"/>
        <v>1.6335000000000002</v>
      </c>
      <c r="L103" s="120">
        <v>44926</v>
      </c>
      <c r="M103" s="120" t="s">
        <v>52</v>
      </c>
    </row>
    <row r="104" spans="1:13" ht="12.75" x14ac:dyDescent="0.2">
      <c r="A104" s="112">
        <v>107</v>
      </c>
      <c r="B104" s="112" t="s">
        <v>31</v>
      </c>
      <c r="C104" s="112" t="s">
        <v>34</v>
      </c>
      <c r="D104" s="121">
        <v>25</v>
      </c>
      <c r="E104" s="114">
        <v>6.7254275940706947</v>
      </c>
      <c r="F104" s="115">
        <f t="shared" si="3"/>
        <v>168.13568985176738</v>
      </c>
      <c r="G104" s="116">
        <v>6</v>
      </c>
      <c r="H104" s="117">
        <f t="shared" si="4"/>
        <v>40.352565564424168</v>
      </c>
      <c r="I104" s="118">
        <v>131.55000000000001</v>
      </c>
      <c r="J104" s="119">
        <v>884.73</v>
      </c>
      <c r="K104" s="114">
        <f t="shared" si="5"/>
        <v>6.7254275940706947</v>
      </c>
      <c r="L104" s="120">
        <v>44926</v>
      </c>
      <c r="M104" s="120" t="s">
        <v>52</v>
      </c>
    </row>
    <row r="105" spans="1:13" ht="12.75" x14ac:dyDescent="0.2">
      <c r="A105" s="112">
        <v>108</v>
      </c>
      <c r="B105" s="112" t="s">
        <v>31</v>
      </c>
      <c r="C105" s="112" t="s">
        <v>34</v>
      </c>
      <c r="D105" s="121">
        <v>20</v>
      </c>
      <c r="E105" s="114">
        <v>6.7253947368421052</v>
      </c>
      <c r="F105" s="115">
        <f t="shared" si="3"/>
        <v>134.5078947368421</v>
      </c>
      <c r="G105" s="116">
        <v>5</v>
      </c>
      <c r="H105" s="117">
        <f t="shared" si="4"/>
        <v>33.626973684210526</v>
      </c>
      <c r="I105" s="118">
        <v>152</v>
      </c>
      <c r="J105" s="119">
        <v>1022.26</v>
      </c>
      <c r="K105" s="114">
        <f t="shared" si="5"/>
        <v>6.7253947368421052</v>
      </c>
      <c r="L105" s="120">
        <v>44926</v>
      </c>
      <c r="M105" s="120" t="s">
        <v>52</v>
      </c>
    </row>
    <row r="106" spans="1:13" ht="15" x14ac:dyDescent="0.25">
      <c r="A106" s="112">
        <v>109</v>
      </c>
      <c r="B106" s="112" t="s">
        <v>31</v>
      </c>
      <c r="C106" s="112" t="s">
        <v>34</v>
      </c>
      <c r="D106" s="121">
        <v>5000</v>
      </c>
      <c r="E106" s="114">
        <v>0</v>
      </c>
      <c r="F106" s="115">
        <f t="shared" si="3"/>
        <v>0</v>
      </c>
      <c r="G106" s="116">
        <v>9627</v>
      </c>
      <c r="H106" s="117">
        <f t="shared" si="4"/>
        <v>0</v>
      </c>
      <c r="I106" s="123">
        <v>0</v>
      </c>
      <c r="J106" s="124">
        <v>0</v>
      </c>
      <c r="K106" s="114">
        <f t="shared" si="5"/>
        <v>0</v>
      </c>
      <c r="L106" s="120">
        <v>44865</v>
      </c>
      <c r="M106" s="120" t="s">
        <v>54</v>
      </c>
    </row>
    <row r="107" spans="1:13" ht="15" x14ac:dyDescent="0.25">
      <c r="A107" s="112">
        <v>111</v>
      </c>
      <c r="B107" s="112" t="s">
        <v>31</v>
      </c>
      <c r="C107" s="112" t="s">
        <v>32</v>
      </c>
      <c r="D107" s="121">
        <v>1</v>
      </c>
      <c r="E107" s="114">
        <v>0</v>
      </c>
      <c r="F107" s="115">
        <f t="shared" si="3"/>
        <v>0</v>
      </c>
      <c r="G107" s="116">
        <v>0.47699999999999998</v>
      </c>
      <c r="H107" s="117">
        <f t="shared" si="4"/>
        <v>0</v>
      </c>
      <c r="I107" s="123">
        <v>0</v>
      </c>
      <c r="J107" s="124">
        <v>0</v>
      </c>
      <c r="K107" s="114">
        <f t="shared" si="5"/>
        <v>0</v>
      </c>
      <c r="L107" s="120">
        <v>44865</v>
      </c>
      <c r="M107" s="120" t="s">
        <v>54</v>
      </c>
    </row>
    <row r="108" spans="1:13" ht="15" x14ac:dyDescent="0.25">
      <c r="A108" s="112">
        <v>112</v>
      </c>
      <c r="B108" s="112" t="s">
        <v>31</v>
      </c>
      <c r="C108" s="112" t="s">
        <v>34</v>
      </c>
      <c r="D108" s="121">
        <v>2000</v>
      </c>
      <c r="E108" s="114">
        <v>0</v>
      </c>
      <c r="F108" s="115">
        <f t="shared" si="3"/>
        <v>0</v>
      </c>
      <c r="G108" s="116">
        <v>4000</v>
      </c>
      <c r="H108" s="117">
        <f t="shared" si="4"/>
        <v>0</v>
      </c>
      <c r="I108" s="123">
        <v>0</v>
      </c>
      <c r="J108" s="124">
        <v>0</v>
      </c>
      <c r="K108" s="114">
        <f t="shared" si="5"/>
        <v>0</v>
      </c>
      <c r="L108" s="120">
        <v>44926</v>
      </c>
      <c r="M108" s="120" t="s">
        <v>52</v>
      </c>
    </row>
    <row r="109" spans="1:13" ht="15" x14ac:dyDescent="0.25">
      <c r="A109" s="112">
        <v>113</v>
      </c>
      <c r="B109" s="112" t="s">
        <v>31</v>
      </c>
      <c r="C109" s="112" t="s">
        <v>34</v>
      </c>
      <c r="D109" s="121">
        <v>1000</v>
      </c>
      <c r="E109" s="114">
        <v>0</v>
      </c>
      <c r="F109" s="115">
        <f t="shared" si="3"/>
        <v>0</v>
      </c>
      <c r="G109" s="116">
        <v>1548</v>
      </c>
      <c r="H109" s="117">
        <f t="shared" si="4"/>
        <v>0</v>
      </c>
      <c r="I109" s="123">
        <v>0</v>
      </c>
      <c r="J109" s="124">
        <v>0</v>
      </c>
      <c r="K109" s="114">
        <f t="shared" si="5"/>
        <v>0</v>
      </c>
      <c r="L109" s="120">
        <v>44926</v>
      </c>
      <c r="M109" s="120" t="s">
        <v>52</v>
      </c>
    </row>
    <row r="110" spans="1:13" ht="15" x14ac:dyDescent="0.25">
      <c r="A110" s="112">
        <v>116</v>
      </c>
      <c r="B110" s="112" t="s">
        <v>31</v>
      </c>
      <c r="C110" s="112" t="s">
        <v>34</v>
      </c>
      <c r="D110" s="121">
        <v>1000</v>
      </c>
      <c r="E110" s="114">
        <v>0</v>
      </c>
      <c r="F110" s="115">
        <f t="shared" si="3"/>
        <v>0</v>
      </c>
      <c r="G110" s="116">
        <v>2000</v>
      </c>
      <c r="H110" s="117">
        <f t="shared" si="4"/>
        <v>0</v>
      </c>
      <c r="I110" s="123">
        <v>0</v>
      </c>
      <c r="J110" s="124">
        <v>0</v>
      </c>
      <c r="K110" s="114">
        <f t="shared" si="5"/>
        <v>0</v>
      </c>
      <c r="L110" s="120">
        <v>44865</v>
      </c>
      <c r="M110" s="120" t="s">
        <v>54</v>
      </c>
    </row>
    <row r="111" spans="1:13" ht="15" x14ac:dyDescent="0.25">
      <c r="A111" s="112">
        <v>117</v>
      </c>
      <c r="B111" s="112" t="s">
        <v>31</v>
      </c>
      <c r="C111" s="112" t="s">
        <v>34</v>
      </c>
      <c r="D111" s="121">
        <v>3000</v>
      </c>
      <c r="E111" s="114">
        <v>0</v>
      </c>
      <c r="F111" s="115">
        <f t="shared" si="3"/>
        <v>0</v>
      </c>
      <c r="G111" s="116">
        <v>2709</v>
      </c>
      <c r="H111" s="117">
        <f t="shared" si="4"/>
        <v>0</v>
      </c>
      <c r="I111" s="123">
        <v>0</v>
      </c>
      <c r="J111" s="124">
        <v>0</v>
      </c>
      <c r="K111" s="114">
        <f t="shared" si="5"/>
        <v>0</v>
      </c>
      <c r="L111" s="120">
        <v>44926</v>
      </c>
      <c r="M111" s="120" t="s">
        <v>52</v>
      </c>
    </row>
    <row r="112" spans="1:13" ht="12.75" x14ac:dyDescent="0.2">
      <c r="A112" s="112">
        <v>118</v>
      </c>
      <c r="B112" s="112" t="s">
        <v>31</v>
      </c>
      <c r="C112" s="112" t="s">
        <v>34</v>
      </c>
      <c r="D112" s="121">
        <v>1200</v>
      </c>
      <c r="E112" s="114">
        <v>1.8473666666666668</v>
      </c>
      <c r="F112" s="115">
        <f t="shared" si="3"/>
        <v>2216.84</v>
      </c>
      <c r="G112" s="116">
        <v>1200</v>
      </c>
      <c r="H112" s="117">
        <f t="shared" si="4"/>
        <v>2216.84</v>
      </c>
      <c r="I112" s="118">
        <v>2400</v>
      </c>
      <c r="J112" s="119">
        <v>4433.68</v>
      </c>
      <c r="K112" s="114">
        <f t="shared" si="5"/>
        <v>1.8473666666666668</v>
      </c>
      <c r="L112" s="120">
        <v>44926</v>
      </c>
      <c r="M112" s="120" t="s">
        <v>52</v>
      </c>
    </row>
    <row r="113" spans="1:13" ht="12.75" x14ac:dyDescent="0.2">
      <c r="A113" s="112">
        <v>124</v>
      </c>
      <c r="B113" s="112" t="s">
        <v>31</v>
      </c>
      <c r="C113" s="112" t="s">
        <v>32</v>
      </c>
      <c r="D113" s="121">
        <v>1</v>
      </c>
      <c r="E113" s="114">
        <v>3498.970976253298</v>
      </c>
      <c r="F113" s="115">
        <f t="shared" si="3"/>
        <v>3498.970976253298</v>
      </c>
      <c r="G113" s="116">
        <v>0</v>
      </c>
      <c r="H113" s="117">
        <f t="shared" si="4"/>
        <v>0</v>
      </c>
      <c r="I113" s="118">
        <v>1.137</v>
      </c>
      <c r="J113" s="119">
        <v>3978.33</v>
      </c>
      <c r="K113" s="114">
        <f t="shared" si="5"/>
        <v>3498.970976253298</v>
      </c>
      <c r="L113" s="120">
        <v>44926</v>
      </c>
      <c r="M113" s="120" t="s">
        <v>52</v>
      </c>
    </row>
    <row r="114" spans="1:13" ht="12.75" x14ac:dyDescent="0.2">
      <c r="A114" s="112">
        <v>127</v>
      </c>
      <c r="B114" s="112" t="s">
        <v>31</v>
      </c>
      <c r="C114" s="112" t="s">
        <v>34</v>
      </c>
      <c r="D114" s="121">
        <v>1200</v>
      </c>
      <c r="E114" s="114">
        <v>17.525224999999999</v>
      </c>
      <c r="F114" s="115">
        <f t="shared" si="3"/>
        <v>21030.27</v>
      </c>
      <c r="G114" s="116">
        <v>1200</v>
      </c>
      <c r="H114" s="117">
        <f t="shared" si="4"/>
        <v>21030.27</v>
      </c>
      <c r="I114" s="118">
        <v>1200</v>
      </c>
      <c r="J114" s="119">
        <v>21030.27</v>
      </c>
      <c r="K114" s="114">
        <f t="shared" si="5"/>
        <v>17.525224999999999</v>
      </c>
      <c r="L114" s="120">
        <v>44561</v>
      </c>
      <c r="M114" s="120" t="s">
        <v>55</v>
      </c>
    </row>
    <row r="115" spans="1:13" ht="12.75" x14ac:dyDescent="0.2">
      <c r="A115" s="112">
        <v>128</v>
      </c>
      <c r="B115" s="112" t="s">
        <v>31</v>
      </c>
      <c r="C115" s="112" t="s">
        <v>34</v>
      </c>
      <c r="D115" s="121">
        <v>1250</v>
      </c>
      <c r="E115" s="114">
        <v>6.2411279999999998</v>
      </c>
      <c r="F115" s="115">
        <f t="shared" si="3"/>
        <v>7801.41</v>
      </c>
      <c r="G115" s="116">
        <v>104</v>
      </c>
      <c r="H115" s="117">
        <f t="shared" si="4"/>
        <v>649.07731200000001</v>
      </c>
      <c r="I115" s="118">
        <v>1250</v>
      </c>
      <c r="J115" s="119">
        <v>7801.41</v>
      </c>
      <c r="K115" s="114">
        <f t="shared" si="5"/>
        <v>6.2411279999999998</v>
      </c>
      <c r="L115" s="120">
        <v>44926</v>
      </c>
      <c r="M115" s="120" t="s">
        <v>52</v>
      </c>
    </row>
    <row r="116" spans="1:13" ht="12.75" x14ac:dyDescent="0.2">
      <c r="A116" s="112">
        <v>129</v>
      </c>
      <c r="B116" s="112" t="s">
        <v>31</v>
      </c>
      <c r="C116" s="112" t="s">
        <v>34</v>
      </c>
      <c r="D116" s="121">
        <v>2000</v>
      </c>
      <c r="E116" s="114">
        <v>9.4547900000000009</v>
      </c>
      <c r="F116" s="115">
        <f t="shared" si="3"/>
        <v>18909.580000000002</v>
      </c>
      <c r="G116" s="116">
        <v>2708</v>
      </c>
      <c r="H116" s="117">
        <f t="shared" si="4"/>
        <v>25603.571320000003</v>
      </c>
      <c r="I116" s="118">
        <v>4000</v>
      </c>
      <c r="J116" s="119">
        <v>37819.160000000003</v>
      </c>
      <c r="K116" s="114">
        <f t="shared" si="5"/>
        <v>9.4547900000000009</v>
      </c>
      <c r="L116" s="120">
        <v>44926</v>
      </c>
      <c r="M116" s="120" t="s">
        <v>52</v>
      </c>
    </row>
    <row r="117" spans="1:13" ht="12.75" x14ac:dyDescent="0.2">
      <c r="A117" s="112">
        <v>130</v>
      </c>
      <c r="B117" s="112" t="s">
        <v>31</v>
      </c>
      <c r="C117" s="112" t="s">
        <v>36</v>
      </c>
      <c r="D117" s="121">
        <v>800</v>
      </c>
      <c r="E117" s="114">
        <v>47.772150000000003</v>
      </c>
      <c r="F117" s="115">
        <f t="shared" si="3"/>
        <v>38217.72</v>
      </c>
      <c r="G117" s="116"/>
      <c r="H117" s="117">
        <f t="shared" si="4"/>
        <v>0</v>
      </c>
      <c r="I117" s="118">
        <v>800</v>
      </c>
      <c r="J117" s="119">
        <v>38217.72</v>
      </c>
      <c r="K117" s="114">
        <f t="shared" si="5"/>
        <v>47.772150000000003</v>
      </c>
      <c r="L117" s="120">
        <v>44865</v>
      </c>
      <c r="M117" s="120" t="s">
        <v>54</v>
      </c>
    </row>
    <row r="118" spans="1:13" ht="15" x14ac:dyDescent="0.25">
      <c r="A118" s="112">
        <v>131</v>
      </c>
      <c r="B118" s="112" t="s">
        <v>31</v>
      </c>
      <c r="C118" s="112" t="s">
        <v>36</v>
      </c>
      <c r="D118" s="121">
        <v>200</v>
      </c>
      <c r="E118" s="114">
        <v>0</v>
      </c>
      <c r="F118" s="115">
        <f t="shared" si="3"/>
        <v>0</v>
      </c>
      <c r="G118" s="116">
        <v>50</v>
      </c>
      <c r="H118" s="117">
        <f t="shared" si="4"/>
        <v>0</v>
      </c>
      <c r="I118" s="123">
        <v>0</v>
      </c>
      <c r="J118" s="124">
        <v>0</v>
      </c>
      <c r="K118" s="114">
        <f t="shared" si="5"/>
        <v>0</v>
      </c>
      <c r="L118" s="120">
        <v>44865</v>
      </c>
      <c r="M118" s="120" t="s">
        <v>54</v>
      </c>
    </row>
    <row r="119" spans="1:13" ht="12.75" x14ac:dyDescent="0.2">
      <c r="A119" s="112">
        <v>135</v>
      </c>
      <c r="B119" s="112" t="s">
        <v>31</v>
      </c>
      <c r="C119" s="112" t="s">
        <v>36</v>
      </c>
      <c r="D119" s="121">
        <v>50</v>
      </c>
      <c r="E119" s="114">
        <v>16.68</v>
      </c>
      <c r="F119" s="115">
        <f t="shared" si="3"/>
        <v>834</v>
      </c>
      <c r="G119" s="116">
        <v>50</v>
      </c>
      <c r="H119" s="117">
        <f t="shared" si="4"/>
        <v>834</v>
      </c>
      <c r="I119" s="118">
        <v>210</v>
      </c>
      <c r="J119" s="119">
        <v>3502.8</v>
      </c>
      <c r="K119" s="114">
        <f t="shared" si="5"/>
        <v>16.68</v>
      </c>
      <c r="L119" s="120">
        <v>44926</v>
      </c>
      <c r="M119" s="120" t="s">
        <v>52</v>
      </c>
    </row>
    <row r="120" spans="1:13" ht="12.75" x14ac:dyDescent="0.2">
      <c r="A120" s="112">
        <v>136</v>
      </c>
      <c r="B120" s="112" t="s">
        <v>31</v>
      </c>
      <c r="C120" s="112" t="s">
        <v>34</v>
      </c>
      <c r="D120" s="121">
        <v>1000</v>
      </c>
      <c r="E120" s="114">
        <v>31.7835</v>
      </c>
      <c r="F120" s="115">
        <f t="shared" si="3"/>
        <v>31783.5</v>
      </c>
      <c r="G120" s="116">
        <v>1297</v>
      </c>
      <c r="H120" s="117">
        <f t="shared" si="4"/>
        <v>41223.199500000002</v>
      </c>
      <c r="I120" s="118">
        <v>3000</v>
      </c>
      <c r="J120" s="119">
        <v>95350.5</v>
      </c>
      <c r="K120" s="114">
        <f t="shared" si="5"/>
        <v>31.7835</v>
      </c>
      <c r="L120" s="120">
        <v>44865</v>
      </c>
      <c r="M120" s="120" t="s">
        <v>54</v>
      </c>
    </row>
    <row r="121" spans="1:13" ht="15" x14ac:dyDescent="0.25">
      <c r="A121" s="112">
        <v>137</v>
      </c>
      <c r="B121" s="112" t="s">
        <v>31</v>
      </c>
      <c r="C121" s="112" t="s">
        <v>34</v>
      </c>
      <c r="D121" s="121">
        <v>900</v>
      </c>
      <c r="E121" s="114">
        <v>0</v>
      </c>
      <c r="F121" s="115">
        <f t="shared" si="3"/>
        <v>0</v>
      </c>
      <c r="G121" s="116">
        <v>1298</v>
      </c>
      <c r="H121" s="117">
        <f t="shared" si="4"/>
        <v>0</v>
      </c>
      <c r="I121" s="123">
        <v>0</v>
      </c>
      <c r="J121" s="124">
        <v>0</v>
      </c>
      <c r="K121" s="114">
        <f t="shared" si="5"/>
        <v>0</v>
      </c>
      <c r="L121" s="120">
        <v>44926</v>
      </c>
      <c r="M121" s="120" t="s">
        <v>52</v>
      </c>
    </row>
    <row r="122" spans="1:13" ht="12.75" x14ac:dyDescent="0.2">
      <c r="A122" s="112">
        <v>138</v>
      </c>
      <c r="B122" s="112" t="s">
        <v>31</v>
      </c>
      <c r="C122" s="112" t="s">
        <v>34</v>
      </c>
      <c r="D122" s="121">
        <v>1000</v>
      </c>
      <c r="E122" s="114">
        <v>13.88</v>
      </c>
      <c r="F122" s="115">
        <f t="shared" si="3"/>
        <v>13880</v>
      </c>
      <c r="G122" s="116">
        <v>615</v>
      </c>
      <c r="H122" s="117">
        <f t="shared" si="4"/>
        <v>8536.2000000000007</v>
      </c>
      <c r="I122" s="118">
        <v>1000</v>
      </c>
      <c r="J122" s="119">
        <v>13880</v>
      </c>
      <c r="K122" s="114">
        <f t="shared" si="5"/>
        <v>13.88</v>
      </c>
      <c r="L122" s="120">
        <v>44926</v>
      </c>
      <c r="M122" s="120" t="s">
        <v>52</v>
      </c>
    </row>
    <row r="123" spans="1:13" ht="12.75" x14ac:dyDescent="0.2">
      <c r="A123" s="112">
        <v>141</v>
      </c>
      <c r="B123" s="112" t="s">
        <v>31</v>
      </c>
      <c r="C123" s="112" t="s">
        <v>32</v>
      </c>
      <c r="D123" s="121">
        <v>5000</v>
      </c>
      <c r="E123" s="114">
        <v>85.000001446412298</v>
      </c>
      <c r="F123" s="115">
        <f t="shared" si="3"/>
        <v>425000.00723206147</v>
      </c>
      <c r="G123" s="116">
        <v>1102.9649999999999</v>
      </c>
      <c r="H123" s="117">
        <f t="shared" si="4"/>
        <v>93752.026595342133</v>
      </c>
      <c r="I123" s="118">
        <v>3456.8290000000002</v>
      </c>
      <c r="J123" s="119">
        <v>293830.46999999997</v>
      </c>
      <c r="K123" s="114">
        <f t="shared" si="5"/>
        <v>85.000001446412298</v>
      </c>
      <c r="L123" s="120">
        <v>44926</v>
      </c>
      <c r="M123" s="120" t="s">
        <v>52</v>
      </c>
    </row>
    <row r="124" spans="1:13" ht="15" x14ac:dyDescent="0.25">
      <c r="D124" s="78"/>
      <c r="E124" s="78"/>
      <c r="F124" s="78"/>
      <c r="I124" s="79"/>
    </row>
    <row r="125" spans="1:13" ht="15" x14ac:dyDescent="0.25">
      <c r="D125" s="78"/>
      <c r="E125" s="78"/>
      <c r="F125" s="78"/>
      <c r="I125" s="79"/>
    </row>
    <row r="126" spans="1:13" ht="15" x14ac:dyDescent="0.25">
      <c r="D126" s="78"/>
      <c r="E126" s="78"/>
      <c r="F126" s="78"/>
      <c r="I126" s="79"/>
    </row>
    <row r="127" spans="1:13" ht="15" x14ac:dyDescent="0.25">
      <c r="D127" s="78"/>
      <c r="E127" s="78"/>
      <c r="F127" s="78"/>
      <c r="I127" s="79"/>
    </row>
    <row r="128" spans="1:13" ht="15" x14ac:dyDescent="0.25">
      <c r="D128" s="78"/>
      <c r="E128" s="78"/>
      <c r="F128" s="78"/>
      <c r="I128" s="79"/>
    </row>
    <row r="129" spans="4:9" ht="15" x14ac:dyDescent="0.25">
      <c r="D129" s="78"/>
      <c r="E129" s="78"/>
      <c r="F129" s="78"/>
      <c r="I129" s="79"/>
    </row>
    <row r="130" spans="4:9" ht="15" x14ac:dyDescent="0.25">
      <c r="D130" s="78"/>
      <c r="E130" s="78"/>
      <c r="F130" s="78"/>
      <c r="I130" s="79"/>
    </row>
    <row r="131" spans="4:9" ht="15" x14ac:dyDescent="0.25">
      <c r="D131" s="78"/>
      <c r="E131" s="78"/>
      <c r="F131" s="78"/>
      <c r="I131" s="79"/>
    </row>
    <row r="132" spans="4:9" ht="15" x14ac:dyDescent="0.25">
      <c r="D132" s="78"/>
      <c r="E132" s="78"/>
      <c r="F132" s="78"/>
      <c r="I132" s="79"/>
    </row>
    <row r="133" spans="4:9" ht="15" x14ac:dyDescent="0.25">
      <c r="D133" s="78"/>
      <c r="E133" s="78"/>
      <c r="F133" s="78"/>
      <c r="I133" s="79"/>
    </row>
    <row r="134" spans="4:9" ht="15" x14ac:dyDescent="0.25">
      <c r="D134" s="78"/>
      <c r="E134" s="78"/>
      <c r="F134" s="78"/>
      <c r="I134" s="79"/>
    </row>
    <row r="135" spans="4:9" ht="15" x14ac:dyDescent="0.25">
      <c r="D135" s="78"/>
      <c r="E135" s="78"/>
      <c r="F135" s="78"/>
      <c r="I135" s="79"/>
    </row>
    <row r="136" spans="4:9" ht="15" x14ac:dyDescent="0.25">
      <c r="D136" s="78"/>
      <c r="E136" s="78"/>
      <c r="F136" s="78"/>
      <c r="I136" s="79"/>
    </row>
    <row r="137" spans="4:9" ht="15" x14ac:dyDescent="0.25">
      <c r="D137" s="78"/>
      <c r="E137" s="78"/>
      <c r="F137" s="78"/>
      <c r="I137" s="79"/>
    </row>
    <row r="138" spans="4:9" ht="15" x14ac:dyDescent="0.25">
      <c r="D138" s="78"/>
      <c r="E138" s="78"/>
      <c r="F138" s="78"/>
      <c r="I138" s="79"/>
    </row>
    <row r="139" spans="4:9" ht="15" x14ac:dyDescent="0.25">
      <c r="D139" s="78"/>
      <c r="E139" s="78"/>
      <c r="F139" s="78"/>
      <c r="I139" s="79"/>
    </row>
    <row r="140" spans="4:9" ht="15" x14ac:dyDescent="0.25">
      <c r="D140" s="78"/>
      <c r="E140" s="78"/>
      <c r="F140" s="78"/>
      <c r="I140" s="79"/>
    </row>
    <row r="141" spans="4:9" ht="15" x14ac:dyDescent="0.25">
      <c r="D141" s="78"/>
      <c r="E141" s="78"/>
      <c r="F141" s="78"/>
      <c r="I141" s="79"/>
    </row>
    <row r="142" spans="4:9" ht="15" x14ac:dyDescent="0.25">
      <c r="D142" s="78"/>
      <c r="E142" s="78"/>
      <c r="F142" s="78"/>
      <c r="I142" s="79"/>
    </row>
    <row r="143" spans="4:9" ht="15" x14ac:dyDescent="0.25">
      <c r="D143" s="78"/>
      <c r="E143" s="78"/>
      <c r="F143" s="78"/>
      <c r="I143" s="79"/>
    </row>
    <row r="144" spans="4:9" ht="15" x14ac:dyDescent="0.25">
      <c r="D144" s="78"/>
      <c r="E144" s="78"/>
      <c r="F144" s="78"/>
      <c r="I144" s="79"/>
    </row>
    <row r="145" spans="4:9" ht="15" x14ac:dyDescent="0.25">
      <c r="D145" s="78"/>
      <c r="E145" s="78"/>
      <c r="F145" s="78"/>
      <c r="I145" s="79"/>
    </row>
    <row r="146" spans="4:9" ht="15" x14ac:dyDescent="0.25">
      <c r="D146" s="78"/>
      <c r="E146" s="78"/>
      <c r="F146" s="78"/>
      <c r="I146" s="79"/>
    </row>
    <row r="147" spans="4:9" ht="15" x14ac:dyDescent="0.25">
      <c r="D147" s="78"/>
      <c r="E147" s="78"/>
      <c r="F147" s="78"/>
      <c r="I147" s="79"/>
    </row>
    <row r="148" spans="4:9" ht="15" x14ac:dyDescent="0.25">
      <c r="D148" s="78"/>
      <c r="E148" s="78"/>
      <c r="F148" s="78"/>
      <c r="I148" s="79"/>
    </row>
    <row r="149" spans="4:9" ht="15" x14ac:dyDescent="0.25">
      <c r="D149" s="78"/>
      <c r="E149" s="78"/>
      <c r="F149" s="78"/>
      <c r="I149" s="79"/>
    </row>
    <row r="150" spans="4:9" ht="15" x14ac:dyDescent="0.25">
      <c r="D150" s="78"/>
      <c r="E150" s="78"/>
      <c r="F150" s="78"/>
      <c r="I150" s="79"/>
    </row>
    <row r="151" spans="4:9" ht="15" x14ac:dyDescent="0.25">
      <c r="D151" s="78"/>
      <c r="E151" s="78"/>
      <c r="F151" s="78"/>
      <c r="I151" s="79"/>
    </row>
    <row r="152" spans="4:9" ht="15" x14ac:dyDescent="0.25">
      <c r="D152" s="78"/>
      <c r="E152" s="78"/>
      <c r="F152" s="78"/>
      <c r="I152" s="79"/>
    </row>
    <row r="153" spans="4:9" ht="15" x14ac:dyDescent="0.25">
      <c r="D153" s="78"/>
      <c r="E153" s="78"/>
      <c r="F153" s="78"/>
      <c r="I153" s="79"/>
    </row>
    <row r="154" spans="4:9" ht="15" x14ac:dyDescent="0.25">
      <c r="D154" s="78"/>
      <c r="E154" s="78"/>
      <c r="F154" s="78"/>
      <c r="I154" s="79"/>
    </row>
    <row r="155" spans="4:9" ht="15" x14ac:dyDescent="0.25">
      <c r="D155" s="78"/>
      <c r="E155" s="78"/>
      <c r="F155" s="78"/>
      <c r="I155" s="79"/>
    </row>
    <row r="156" spans="4:9" ht="15" x14ac:dyDescent="0.25">
      <c r="D156" s="78"/>
      <c r="E156" s="78"/>
      <c r="F156" s="78"/>
      <c r="I156" s="79"/>
    </row>
    <row r="157" spans="4:9" ht="15" x14ac:dyDescent="0.25">
      <c r="D157" s="78"/>
      <c r="E157" s="78"/>
      <c r="F157" s="78"/>
      <c r="I157" s="79"/>
    </row>
    <row r="158" spans="4:9" ht="15" x14ac:dyDescent="0.25">
      <c r="D158" s="78"/>
      <c r="E158" s="78"/>
      <c r="F158" s="78"/>
      <c r="I158" s="79"/>
    </row>
    <row r="159" spans="4:9" ht="15" x14ac:dyDescent="0.25">
      <c r="D159" s="78"/>
      <c r="E159" s="78"/>
      <c r="F159" s="78"/>
      <c r="I159" s="79"/>
    </row>
    <row r="160" spans="4:9" ht="15" x14ac:dyDescent="0.25">
      <c r="D160" s="78"/>
      <c r="E160" s="78"/>
      <c r="F160" s="78"/>
      <c r="I160" s="79"/>
    </row>
    <row r="161" spans="4:9" ht="15" x14ac:dyDescent="0.25">
      <c r="D161" s="78"/>
      <c r="E161" s="78"/>
      <c r="F161" s="78"/>
      <c r="I161" s="79"/>
    </row>
    <row r="162" spans="4:9" ht="15" x14ac:dyDescent="0.25">
      <c r="D162" s="78"/>
      <c r="E162" s="78"/>
      <c r="F162" s="78"/>
      <c r="I162" s="79"/>
    </row>
    <row r="163" spans="4:9" ht="15" x14ac:dyDescent="0.25">
      <c r="D163" s="78"/>
      <c r="E163" s="78"/>
      <c r="F163" s="78"/>
      <c r="I163" s="79"/>
    </row>
    <row r="164" spans="4:9" ht="15" x14ac:dyDescent="0.25">
      <c r="D164" s="78"/>
      <c r="E164" s="78"/>
      <c r="F164" s="78"/>
      <c r="I164" s="79"/>
    </row>
    <row r="165" spans="4:9" ht="15" x14ac:dyDescent="0.25">
      <c r="D165" s="78"/>
      <c r="E165" s="78"/>
      <c r="F165" s="78"/>
      <c r="I165" s="79"/>
    </row>
    <row r="166" spans="4:9" ht="15" x14ac:dyDescent="0.25">
      <c r="D166" s="78"/>
      <c r="E166" s="78"/>
      <c r="F166" s="78"/>
      <c r="I166" s="79"/>
    </row>
    <row r="167" spans="4:9" ht="15" x14ac:dyDescent="0.25">
      <c r="D167" s="78"/>
      <c r="E167" s="78"/>
      <c r="F167" s="78"/>
      <c r="I167" s="79"/>
    </row>
    <row r="168" spans="4:9" ht="15" x14ac:dyDescent="0.25">
      <c r="D168" s="78"/>
      <c r="E168" s="78"/>
      <c r="F168" s="78"/>
      <c r="I168" s="79"/>
    </row>
    <row r="169" spans="4:9" ht="15" x14ac:dyDescent="0.25">
      <c r="D169" s="78"/>
      <c r="E169" s="78"/>
      <c r="F169" s="78"/>
      <c r="I169" s="79"/>
    </row>
    <row r="170" spans="4:9" ht="15" x14ac:dyDescent="0.25">
      <c r="D170" s="78"/>
      <c r="E170" s="78"/>
      <c r="F170" s="78"/>
      <c r="I170" s="79"/>
    </row>
    <row r="171" spans="4:9" ht="15" x14ac:dyDescent="0.25">
      <c r="D171" s="78"/>
      <c r="E171" s="78"/>
      <c r="F171" s="78"/>
      <c r="I171" s="79"/>
    </row>
    <row r="172" spans="4:9" ht="15" x14ac:dyDescent="0.25">
      <c r="D172" s="78"/>
      <c r="E172" s="78"/>
      <c r="F172" s="78"/>
      <c r="I172" s="79"/>
    </row>
    <row r="173" spans="4:9" ht="15" x14ac:dyDescent="0.25">
      <c r="D173" s="78"/>
      <c r="E173" s="78"/>
      <c r="F173" s="78"/>
      <c r="I173" s="79"/>
    </row>
    <row r="174" spans="4:9" ht="15" x14ac:dyDescent="0.25">
      <c r="D174" s="78"/>
      <c r="E174" s="78"/>
      <c r="F174" s="78"/>
      <c r="I174" s="79"/>
    </row>
    <row r="175" spans="4:9" ht="15" x14ac:dyDescent="0.25">
      <c r="D175" s="78"/>
      <c r="E175" s="78"/>
      <c r="F175" s="78"/>
      <c r="I175" s="79"/>
    </row>
    <row r="176" spans="4:9" ht="15" x14ac:dyDescent="0.25">
      <c r="D176" s="78"/>
      <c r="E176" s="78"/>
      <c r="F176" s="78"/>
      <c r="I176" s="79"/>
    </row>
    <row r="177" spans="4:9" ht="15" x14ac:dyDescent="0.25">
      <c r="D177" s="78"/>
      <c r="E177" s="78"/>
      <c r="F177" s="78"/>
      <c r="I177" s="79"/>
    </row>
    <row r="178" spans="4:9" ht="15" x14ac:dyDescent="0.25">
      <c r="D178" s="78"/>
      <c r="E178" s="78"/>
      <c r="F178" s="78"/>
      <c r="I178" s="79"/>
    </row>
    <row r="179" spans="4:9" ht="15" x14ac:dyDescent="0.25">
      <c r="D179" s="78"/>
      <c r="E179" s="78"/>
      <c r="F179" s="78"/>
      <c r="I179" s="79"/>
    </row>
    <row r="180" spans="4:9" ht="15" x14ac:dyDescent="0.25">
      <c r="D180" s="78"/>
      <c r="E180" s="78"/>
      <c r="F180" s="78"/>
      <c r="I180" s="79"/>
    </row>
    <row r="181" spans="4:9" ht="15" x14ac:dyDescent="0.25">
      <c r="D181" s="78"/>
      <c r="E181" s="78"/>
      <c r="F181" s="78"/>
      <c r="I181" s="79"/>
    </row>
    <row r="182" spans="4:9" ht="15" x14ac:dyDescent="0.25">
      <c r="D182" s="78"/>
      <c r="E182" s="78"/>
      <c r="F182" s="78"/>
      <c r="I182" s="79"/>
    </row>
    <row r="183" spans="4:9" ht="15" x14ac:dyDescent="0.25">
      <c r="D183" s="78"/>
      <c r="E183" s="78"/>
      <c r="F183" s="78"/>
      <c r="I183" s="79"/>
    </row>
    <row r="184" spans="4:9" ht="15" x14ac:dyDescent="0.25">
      <c r="D184" s="78"/>
      <c r="E184" s="78"/>
      <c r="F184" s="78"/>
      <c r="I184" s="79"/>
    </row>
    <row r="185" spans="4:9" ht="15" x14ac:dyDescent="0.25">
      <c r="D185" s="78"/>
      <c r="E185" s="78"/>
      <c r="F185" s="78"/>
      <c r="I185" s="79"/>
    </row>
    <row r="186" spans="4:9" ht="15" x14ac:dyDescent="0.25">
      <c r="D186" s="78"/>
      <c r="E186" s="78"/>
      <c r="F186" s="78"/>
      <c r="I186" s="79"/>
    </row>
    <row r="187" spans="4:9" ht="15" x14ac:dyDescent="0.25">
      <c r="D187" s="78"/>
      <c r="E187" s="78"/>
      <c r="F187" s="78"/>
      <c r="I187" s="79"/>
    </row>
    <row r="188" spans="4:9" ht="15" x14ac:dyDescent="0.25">
      <c r="D188" s="78"/>
      <c r="E188" s="78"/>
      <c r="F188" s="78"/>
      <c r="I188" s="79"/>
    </row>
    <row r="189" spans="4:9" ht="15" x14ac:dyDescent="0.25">
      <c r="D189" s="78"/>
      <c r="E189" s="78"/>
      <c r="F189" s="78"/>
      <c r="I189" s="79"/>
    </row>
    <row r="190" spans="4:9" ht="15" x14ac:dyDescent="0.25">
      <c r="D190" s="78"/>
      <c r="E190" s="78"/>
      <c r="F190" s="78"/>
      <c r="I190" s="79"/>
    </row>
    <row r="191" spans="4:9" ht="15" x14ac:dyDescent="0.25">
      <c r="D191" s="78"/>
      <c r="E191" s="78"/>
      <c r="F191" s="78"/>
      <c r="I191" s="79"/>
    </row>
    <row r="192" spans="4:9" ht="15" x14ac:dyDescent="0.25">
      <c r="D192" s="78"/>
      <c r="E192" s="78"/>
      <c r="F192" s="78"/>
      <c r="I192" s="79"/>
    </row>
    <row r="193" spans="4:9" ht="15" x14ac:dyDescent="0.25">
      <c r="D193" s="78"/>
      <c r="E193" s="78"/>
      <c r="F193" s="78"/>
      <c r="I193" s="79"/>
    </row>
    <row r="194" spans="4:9" ht="15" x14ac:dyDescent="0.25">
      <c r="D194" s="78"/>
      <c r="E194" s="78"/>
      <c r="F194" s="78"/>
      <c r="I194" s="79"/>
    </row>
    <row r="195" spans="4:9" ht="15" x14ac:dyDescent="0.25">
      <c r="D195" s="78"/>
      <c r="E195" s="78"/>
      <c r="F195" s="78"/>
      <c r="I195" s="79"/>
    </row>
    <row r="196" spans="4:9" ht="15" x14ac:dyDescent="0.25">
      <c r="D196" s="78"/>
      <c r="E196" s="78"/>
      <c r="F196" s="78"/>
      <c r="I196" s="79"/>
    </row>
    <row r="197" spans="4:9" ht="15" x14ac:dyDescent="0.25">
      <c r="D197" s="78"/>
      <c r="E197" s="78"/>
      <c r="F197" s="78"/>
      <c r="I197" s="79"/>
    </row>
    <row r="198" spans="4:9" ht="15" x14ac:dyDescent="0.25">
      <c r="D198" s="78"/>
      <c r="E198" s="78"/>
      <c r="F198" s="78"/>
      <c r="I198" s="79"/>
    </row>
    <row r="199" spans="4:9" ht="15" x14ac:dyDescent="0.25">
      <c r="D199" s="78"/>
      <c r="E199" s="78"/>
      <c r="F199" s="78"/>
      <c r="I199" s="79"/>
    </row>
    <row r="200" spans="4:9" ht="15" x14ac:dyDescent="0.25">
      <c r="D200" s="78"/>
      <c r="E200" s="78"/>
      <c r="F200" s="78"/>
      <c r="I200" s="79"/>
    </row>
    <row r="201" spans="4:9" ht="15" x14ac:dyDescent="0.25">
      <c r="D201" s="78"/>
      <c r="E201" s="78"/>
      <c r="F201" s="78"/>
      <c r="I201" s="79"/>
    </row>
    <row r="202" spans="4:9" ht="15" x14ac:dyDescent="0.25">
      <c r="D202" s="78"/>
      <c r="E202" s="78"/>
      <c r="F202" s="78"/>
      <c r="I202" s="79"/>
    </row>
    <row r="203" spans="4:9" ht="15" x14ac:dyDescent="0.25">
      <c r="D203" s="78"/>
      <c r="E203" s="78"/>
      <c r="F203" s="78"/>
      <c r="I203" s="79"/>
    </row>
    <row r="204" spans="4:9" ht="15" x14ac:dyDescent="0.25">
      <c r="D204" s="78"/>
      <c r="E204" s="78"/>
      <c r="F204" s="78"/>
      <c r="I204" s="79"/>
    </row>
    <row r="205" spans="4:9" ht="15" x14ac:dyDescent="0.25">
      <c r="D205" s="78"/>
      <c r="E205" s="78"/>
      <c r="F205" s="78"/>
      <c r="I205" s="79"/>
    </row>
    <row r="206" spans="4:9" ht="15" x14ac:dyDescent="0.25">
      <c r="D206" s="78"/>
      <c r="E206" s="78"/>
      <c r="F206" s="78"/>
      <c r="I206" s="79"/>
    </row>
    <row r="207" spans="4:9" ht="15" x14ac:dyDescent="0.25">
      <c r="D207" s="78"/>
      <c r="E207" s="78"/>
      <c r="F207" s="78"/>
      <c r="I207" s="79"/>
    </row>
    <row r="208" spans="4:9" ht="15" x14ac:dyDescent="0.25">
      <c r="D208" s="78"/>
      <c r="E208" s="78"/>
      <c r="F208" s="78"/>
      <c r="I208" s="79"/>
    </row>
    <row r="209" spans="4:9" ht="15" x14ac:dyDescent="0.25">
      <c r="D209" s="78"/>
      <c r="E209" s="78"/>
      <c r="F209" s="78"/>
      <c r="I209" s="79"/>
    </row>
    <row r="210" spans="4:9" ht="15" x14ac:dyDescent="0.25">
      <c r="D210" s="78"/>
      <c r="E210" s="78"/>
      <c r="F210" s="78"/>
      <c r="I210" s="79"/>
    </row>
    <row r="211" spans="4:9" ht="15" x14ac:dyDescent="0.25">
      <c r="D211" s="78"/>
      <c r="E211" s="78"/>
      <c r="F211" s="78"/>
      <c r="I211" s="79"/>
    </row>
    <row r="212" spans="4:9" ht="15" x14ac:dyDescent="0.25">
      <c r="D212" s="78"/>
      <c r="E212" s="78"/>
      <c r="F212" s="78"/>
      <c r="I212" s="79"/>
    </row>
    <row r="213" spans="4:9" ht="15" x14ac:dyDescent="0.25">
      <c r="D213" s="78"/>
      <c r="E213" s="78"/>
      <c r="F213" s="78"/>
      <c r="I213" s="79"/>
    </row>
    <row r="214" spans="4:9" ht="15" x14ac:dyDescent="0.25">
      <c r="D214" s="78"/>
      <c r="E214" s="78"/>
      <c r="F214" s="78"/>
      <c r="I214" s="79"/>
    </row>
    <row r="215" spans="4:9" ht="15" x14ac:dyDescent="0.25">
      <c r="D215" s="78"/>
      <c r="E215" s="78"/>
      <c r="F215" s="78"/>
      <c r="I215" s="79"/>
    </row>
    <row r="216" spans="4:9" ht="15" x14ac:dyDescent="0.25">
      <c r="D216" s="78"/>
      <c r="E216" s="78"/>
      <c r="F216" s="78"/>
      <c r="I216" s="79"/>
    </row>
    <row r="217" spans="4:9" ht="15" x14ac:dyDescent="0.25">
      <c r="D217" s="78"/>
      <c r="E217" s="78"/>
      <c r="F217" s="78"/>
      <c r="I217" s="79"/>
    </row>
    <row r="218" spans="4:9" ht="15" x14ac:dyDescent="0.25">
      <c r="D218" s="78"/>
      <c r="E218" s="78"/>
      <c r="F218" s="78"/>
      <c r="I218" s="79"/>
    </row>
    <row r="219" spans="4:9" ht="15" x14ac:dyDescent="0.25">
      <c r="D219" s="78"/>
      <c r="E219" s="78"/>
      <c r="F219" s="78"/>
      <c r="I219" s="79"/>
    </row>
    <row r="220" spans="4:9" ht="15" x14ac:dyDescent="0.25">
      <c r="D220" s="78"/>
      <c r="E220" s="78"/>
      <c r="F220" s="78"/>
      <c r="I220" s="79"/>
    </row>
    <row r="221" spans="4:9" ht="15" x14ac:dyDescent="0.25">
      <c r="D221" s="78"/>
      <c r="E221" s="78"/>
      <c r="F221" s="78"/>
      <c r="I221" s="79"/>
    </row>
    <row r="222" spans="4:9" ht="15" x14ac:dyDescent="0.25">
      <c r="D222" s="78"/>
      <c r="E222" s="78"/>
      <c r="F222" s="78"/>
      <c r="I222" s="79"/>
    </row>
    <row r="223" spans="4:9" ht="15" x14ac:dyDescent="0.25">
      <c r="D223" s="78"/>
      <c r="E223" s="78"/>
      <c r="F223" s="78"/>
      <c r="I223" s="79"/>
    </row>
    <row r="224" spans="4:9" ht="15" x14ac:dyDescent="0.25">
      <c r="D224" s="78"/>
      <c r="E224" s="78"/>
      <c r="F224" s="78"/>
      <c r="I224" s="79"/>
    </row>
    <row r="225" spans="4:9" ht="15" x14ac:dyDescent="0.25">
      <c r="D225" s="78"/>
      <c r="E225" s="78"/>
      <c r="F225" s="78"/>
      <c r="I225" s="79"/>
    </row>
    <row r="226" spans="4:9" ht="15" x14ac:dyDescent="0.25">
      <c r="D226" s="78"/>
      <c r="E226" s="78"/>
      <c r="F226" s="78"/>
      <c r="I226" s="79"/>
    </row>
    <row r="227" spans="4:9" ht="15" x14ac:dyDescent="0.25">
      <c r="D227" s="78"/>
      <c r="E227" s="78"/>
      <c r="F227" s="78"/>
      <c r="I227" s="79"/>
    </row>
    <row r="228" spans="4:9" ht="15" x14ac:dyDescent="0.25">
      <c r="D228" s="78"/>
      <c r="E228" s="78"/>
      <c r="F228" s="78"/>
      <c r="I228" s="79"/>
    </row>
    <row r="229" spans="4:9" ht="15" x14ac:dyDescent="0.25">
      <c r="D229" s="78"/>
      <c r="E229" s="78"/>
      <c r="F229" s="78"/>
      <c r="I229" s="79"/>
    </row>
    <row r="230" spans="4:9" ht="15" x14ac:dyDescent="0.25">
      <c r="D230" s="78"/>
      <c r="E230" s="78"/>
      <c r="F230" s="78"/>
      <c r="I230" s="79"/>
    </row>
    <row r="231" spans="4:9" ht="15" x14ac:dyDescent="0.25">
      <c r="D231" s="78"/>
      <c r="E231" s="78"/>
      <c r="F231" s="78"/>
      <c r="I231" s="79"/>
    </row>
    <row r="232" spans="4:9" ht="15" x14ac:dyDescent="0.25">
      <c r="D232" s="78"/>
      <c r="E232" s="78"/>
      <c r="F232" s="78"/>
      <c r="I232" s="79"/>
    </row>
    <row r="233" spans="4:9" ht="15" x14ac:dyDescent="0.25">
      <c r="D233" s="78"/>
      <c r="E233" s="78"/>
      <c r="F233" s="78"/>
      <c r="I233" s="79"/>
    </row>
    <row r="234" spans="4:9" ht="15" x14ac:dyDescent="0.25">
      <c r="D234" s="78"/>
      <c r="E234" s="78"/>
      <c r="F234" s="78"/>
      <c r="I234" s="79"/>
    </row>
    <row r="235" spans="4:9" ht="15" x14ac:dyDescent="0.25">
      <c r="D235" s="78"/>
      <c r="E235" s="78"/>
      <c r="F235" s="78"/>
      <c r="I235" s="79"/>
    </row>
    <row r="236" spans="4:9" ht="15" x14ac:dyDescent="0.25">
      <c r="D236" s="78"/>
      <c r="E236" s="78"/>
      <c r="F236" s="78"/>
      <c r="I236" s="79"/>
    </row>
    <row r="237" spans="4:9" ht="15" x14ac:dyDescent="0.25">
      <c r="D237" s="78"/>
      <c r="E237" s="78"/>
      <c r="F237" s="78"/>
      <c r="I237" s="79"/>
    </row>
    <row r="238" spans="4:9" ht="15" x14ac:dyDescent="0.25">
      <c r="D238" s="78"/>
      <c r="E238" s="78"/>
      <c r="F238" s="78"/>
      <c r="I238" s="79"/>
    </row>
    <row r="239" spans="4:9" ht="15" x14ac:dyDescent="0.25">
      <c r="D239" s="78"/>
      <c r="E239" s="78"/>
      <c r="F239" s="78"/>
      <c r="I239" s="79"/>
    </row>
    <row r="240" spans="4:9" ht="15" x14ac:dyDescent="0.25">
      <c r="D240" s="78"/>
      <c r="E240" s="78"/>
      <c r="F240" s="78"/>
      <c r="I240" s="79"/>
    </row>
    <row r="241" spans="4:9" ht="15" x14ac:dyDescent="0.25">
      <c r="D241" s="78"/>
      <c r="E241" s="78"/>
      <c r="F241" s="78"/>
      <c r="I241" s="79"/>
    </row>
    <row r="242" spans="4:9" ht="15" x14ac:dyDescent="0.25">
      <c r="D242" s="78"/>
      <c r="E242" s="78"/>
      <c r="F242" s="78"/>
      <c r="I242" s="79"/>
    </row>
    <row r="243" spans="4:9" ht="15" x14ac:dyDescent="0.25">
      <c r="D243" s="78"/>
      <c r="E243" s="78"/>
      <c r="F243" s="78"/>
      <c r="I243" s="79"/>
    </row>
    <row r="244" spans="4:9" ht="15" x14ac:dyDescent="0.25">
      <c r="D244" s="78"/>
      <c r="E244" s="78"/>
      <c r="F244" s="78"/>
      <c r="I244" s="79"/>
    </row>
    <row r="245" spans="4:9" ht="15" x14ac:dyDescent="0.25">
      <c r="D245" s="78"/>
      <c r="E245" s="78"/>
      <c r="F245" s="78"/>
      <c r="I245" s="79"/>
    </row>
    <row r="246" spans="4:9" ht="15" x14ac:dyDescent="0.25">
      <c r="D246" s="78"/>
      <c r="E246" s="78"/>
      <c r="F246" s="78"/>
      <c r="I246" s="79"/>
    </row>
    <row r="247" spans="4:9" ht="15" x14ac:dyDescent="0.25">
      <c r="D247" s="78"/>
      <c r="E247" s="78"/>
      <c r="F247" s="78"/>
      <c r="I247" s="79"/>
    </row>
    <row r="248" spans="4:9" ht="15" x14ac:dyDescent="0.25">
      <c r="D248" s="78"/>
      <c r="E248" s="78"/>
      <c r="F248" s="78"/>
      <c r="I248" s="79"/>
    </row>
    <row r="249" spans="4:9" ht="15" x14ac:dyDescent="0.25">
      <c r="D249" s="78"/>
      <c r="E249" s="78"/>
      <c r="F249" s="78"/>
      <c r="I249" s="79"/>
    </row>
    <row r="250" spans="4:9" ht="15" x14ac:dyDescent="0.25">
      <c r="D250" s="78"/>
      <c r="E250" s="78"/>
      <c r="F250" s="78"/>
      <c r="I250" s="79"/>
    </row>
    <row r="251" spans="4:9" ht="15" x14ac:dyDescent="0.25">
      <c r="D251" s="78"/>
      <c r="E251" s="78"/>
      <c r="F251" s="78"/>
      <c r="I251" s="79"/>
    </row>
    <row r="252" spans="4:9" ht="15" x14ac:dyDescent="0.25">
      <c r="D252" s="78"/>
      <c r="E252" s="78"/>
      <c r="F252" s="78"/>
      <c r="I252" s="79"/>
    </row>
    <row r="253" spans="4:9" ht="15" x14ac:dyDescent="0.25">
      <c r="D253" s="78"/>
      <c r="E253" s="78"/>
      <c r="F253" s="78"/>
      <c r="I253" s="79"/>
    </row>
    <row r="254" spans="4:9" ht="15" x14ac:dyDescent="0.25">
      <c r="D254" s="78"/>
      <c r="E254" s="78"/>
      <c r="F254" s="78"/>
      <c r="I254" s="79"/>
    </row>
    <row r="255" spans="4:9" ht="15" x14ac:dyDescent="0.25">
      <c r="D255" s="78"/>
      <c r="E255" s="78"/>
      <c r="F255" s="78"/>
      <c r="I255" s="79"/>
    </row>
    <row r="256" spans="4:9" ht="15" x14ac:dyDescent="0.25">
      <c r="D256" s="78"/>
      <c r="E256" s="78"/>
      <c r="F256" s="78"/>
      <c r="I256" s="79"/>
    </row>
    <row r="257" spans="4:9" ht="15" x14ac:dyDescent="0.25">
      <c r="D257" s="78"/>
      <c r="E257" s="78"/>
      <c r="F257" s="78"/>
      <c r="I257" s="79"/>
    </row>
    <row r="258" spans="4:9" ht="15" x14ac:dyDescent="0.25">
      <c r="D258" s="78"/>
      <c r="E258" s="78"/>
      <c r="F258" s="78"/>
      <c r="I258" s="79"/>
    </row>
    <row r="259" spans="4:9" ht="15" x14ac:dyDescent="0.25">
      <c r="D259" s="78"/>
      <c r="E259" s="78"/>
      <c r="F259" s="78"/>
      <c r="I259" s="79"/>
    </row>
    <row r="260" spans="4:9" ht="15" x14ac:dyDescent="0.25">
      <c r="D260" s="78"/>
      <c r="E260" s="78"/>
      <c r="F260" s="78"/>
      <c r="I260" s="79"/>
    </row>
    <row r="261" spans="4:9" ht="15" x14ac:dyDescent="0.25">
      <c r="D261" s="78"/>
      <c r="E261" s="78"/>
      <c r="F261" s="78"/>
      <c r="I261" s="79"/>
    </row>
    <row r="262" spans="4:9" ht="15" x14ac:dyDescent="0.25">
      <c r="D262" s="78"/>
      <c r="E262" s="78"/>
      <c r="F262" s="78"/>
      <c r="I262" s="79"/>
    </row>
    <row r="263" spans="4:9" ht="15" x14ac:dyDescent="0.25">
      <c r="D263" s="78"/>
      <c r="E263" s="78"/>
      <c r="F263" s="78"/>
      <c r="I263" s="79"/>
    </row>
    <row r="264" spans="4:9" ht="15" x14ac:dyDescent="0.25">
      <c r="D264" s="78"/>
      <c r="E264" s="78"/>
      <c r="F264" s="78"/>
      <c r="I264" s="79"/>
    </row>
    <row r="265" spans="4:9" ht="15" x14ac:dyDescent="0.25">
      <c r="D265" s="78"/>
      <c r="E265" s="78"/>
      <c r="F265" s="78"/>
      <c r="I265" s="79"/>
    </row>
    <row r="266" spans="4:9" ht="15" x14ac:dyDescent="0.25">
      <c r="D266" s="78"/>
      <c r="E266" s="78"/>
      <c r="F266" s="78"/>
      <c r="I266" s="79"/>
    </row>
    <row r="267" spans="4:9" ht="15" x14ac:dyDescent="0.25">
      <c r="D267" s="78"/>
      <c r="E267" s="78"/>
      <c r="F267" s="78"/>
      <c r="I267" s="79"/>
    </row>
    <row r="268" spans="4:9" ht="15" x14ac:dyDescent="0.25">
      <c r="D268" s="78"/>
      <c r="E268" s="78"/>
      <c r="F268" s="78"/>
      <c r="I268" s="79"/>
    </row>
    <row r="269" spans="4:9" ht="15" x14ac:dyDescent="0.25">
      <c r="D269" s="78"/>
      <c r="E269" s="78"/>
      <c r="F269" s="78"/>
      <c r="I269" s="79"/>
    </row>
    <row r="270" spans="4:9" ht="15" x14ac:dyDescent="0.25">
      <c r="D270" s="78"/>
      <c r="E270" s="78"/>
      <c r="F270" s="78"/>
      <c r="I270" s="79"/>
    </row>
    <row r="271" spans="4:9" ht="15" x14ac:dyDescent="0.25">
      <c r="D271" s="78"/>
      <c r="E271" s="78"/>
      <c r="F271" s="78"/>
      <c r="I271" s="79"/>
    </row>
    <row r="272" spans="4:9" ht="15" x14ac:dyDescent="0.25">
      <c r="D272" s="78"/>
      <c r="E272" s="78"/>
      <c r="F272" s="78"/>
      <c r="I272" s="79"/>
    </row>
    <row r="273" spans="4:9" ht="15" x14ac:dyDescent="0.25">
      <c r="D273" s="78"/>
      <c r="E273" s="78"/>
      <c r="F273" s="78"/>
      <c r="I273" s="79"/>
    </row>
    <row r="274" spans="4:9" ht="15" x14ac:dyDescent="0.25">
      <c r="D274" s="78"/>
      <c r="E274" s="78"/>
      <c r="F274" s="78"/>
      <c r="I274" s="79"/>
    </row>
    <row r="275" spans="4:9" ht="15" x14ac:dyDescent="0.25">
      <c r="D275" s="78"/>
      <c r="E275" s="78"/>
      <c r="F275" s="78"/>
      <c r="I275" s="79"/>
    </row>
    <row r="276" spans="4:9" ht="15" x14ac:dyDescent="0.25">
      <c r="D276" s="78"/>
      <c r="E276" s="78"/>
      <c r="F276" s="78"/>
      <c r="I276" s="79"/>
    </row>
    <row r="277" spans="4:9" ht="15" x14ac:dyDescent="0.25">
      <c r="D277" s="78"/>
      <c r="E277" s="78"/>
      <c r="F277" s="78"/>
      <c r="I277" s="79"/>
    </row>
    <row r="278" spans="4:9" ht="15" x14ac:dyDescent="0.25">
      <c r="D278" s="78"/>
      <c r="E278" s="78"/>
      <c r="F278" s="78"/>
      <c r="I278" s="79"/>
    </row>
    <row r="279" spans="4:9" ht="15" x14ac:dyDescent="0.25">
      <c r="D279" s="78"/>
      <c r="E279" s="78"/>
      <c r="F279" s="78"/>
      <c r="I279" s="79"/>
    </row>
    <row r="280" spans="4:9" ht="15" x14ac:dyDescent="0.25">
      <c r="D280" s="78"/>
      <c r="E280" s="78"/>
      <c r="F280" s="78"/>
      <c r="I280" s="79"/>
    </row>
    <row r="281" spans="4:9" ht="15" x14ac:dyDescent="0.25">
      <c r="D281" s="78"/>
      <c r="E281" s="78"/>
      <c r="F281" s="78"/>
      <c r="I281" s="79"/>
    </row>
    <row r="282" spans="4:9" ht="15" x14ac:dyDescent="0.25">
      <c r="D282" s="78"/>
      <c r="E282" s="78"/>
      <c r="F282" s="78"/>
      <c r="I282" s="79"/>
    </row>
    <row r="283" spans="4:9" ht="15" x14ac:dyDescent="0.25">
      <c r="D283" s="78"/>
      <c r="E283" s="78"/>
      <c r="F283" s="78"/>
      <c r="I283" s="79"/>
    </row>
    <row r="284" spans="4:9" ht="15" x14ac:dyDescent="0.25">
      <c r="D284" s="78"/>
      <c r="E284" s="78"/>
      <c r="F284" s="78"/>
      <c r="I284" s="79"/>
    </row>
    <row r="285" spans="4:9" ht="15" x14ac:dyDescent="0.25">
      <c r="D285" s="78"/>
      <c r="E285" s="78"/>
      <c r="F285" s="78"/>
      <c r="I285" s="79"/>
    </row>
    <row r="286" spans="4:9" ht="15" x14ac:dyDescent="0.25">
      <c r="D286" s="78"/>
      <c r="E286" s="78"/>
      <c r="F286" s="78"/>
      <c r="I286" s="79"/>
    </row>
    <row r="287" spans="4:9" ht="15" x14ac:dyDescent="0.25">
      <c r="D287" s="78"/>
      <c r="E287" s="78"/>
      <c r="F287" s="78"/>
      <c r="I287" s="79"/>
    </row>
    <row r="288" spans="4:9" ht="15" x14ac:dyDescent="0.25">
      <c r="D288" s="78"/>
      <c r="E288" s="78"/>
      <c r="F288" s="78"/>
      <c r="I288" s="79"/>
    </row>
    <row r="289" spans="4:9" ht="15" x14ac:dyDescent="0.25">
      <c r="D289" s="78"/>
      <c r="E289" s="78"/>
      <c r="F289" s="78"/>
      <c r="I289" s="79"/>
    </row>
    <row r="290" spans="4:9" ht="15" x14ac:dyDescent="0.25">
      <c r="D290" s="78"/>
      <c r="E290" s="78"/>
      <c r="F290" s="78"/>
      <c r="I290" s="79"/>
    </row>
    <row r="291" spans="4:9" ht="15" x14ac:dyDescent="0.25">
      <c r="D291" s="78"/>
      <c r="E291" s="78"/>
      <c r="F291" s="78"/>
      <c r="I291" s="79"/>
    </row>
    <row r="292" spans="4:9" ht="15" x14ac:dyDescent="0.25">
      <c r="D292" s="78"/>
      <c r="E292" s="78"/>
      <c r="F292" s="78"/>
      <c r="I292" s="79"/>
    </row>
    <row r="293" spans="4:9" ht="15" x14ac:dyDescent="0.25">
      <c r="D293" s="78"/>
      <c r="E293" s="78"/>
      <c r="F293" s="78"/>
      <c r="I293" s="79"/>
    </row>
    <row r="294" spans="4:9" ht="15" x14ac:dyDescent="0.25">
      <c r="D294" s="78"/>
      <c r="E294" s="78"/>
      <c r="F294" s="78"/>
      <c r="I294" s="79"/>
    </row>
    <row r="295" spans="4:9" ht="15" x14ac:dyDescent="0.25">
      <c r="D295" s="78"/>
      <c r="E295" s="78"/>
      <c r="F295" s="78"/>
      <c r="I295" s="79"/>
    </row>
    <row r="296" spans="4:9" ht="15" x14ac:dyDescent="0.25">
      <c r="D296" s="78"/>
      <c r="E296" s="78"/>
      <c r="F296" s="78"/>
      <c r="I296" s="79"/>
    </row>
    <row r="297" spans="4:9" ht="15" x14ac:dyDescent="0.25">
      <c r="D297" s="78"/>
      <c r="E297" s="78"/>
      <c r="F297" s="78"/>
      <c r="I297" s="79"/>
    </row>
    <row r="298" spans="4:9" ht="15" x14ac:dyDescent="0.25">
      <c r="D298" s="78"/>
      <c r="E298" s="78"/>
      <c r="F298" s="78"/>
      <c r="I298" s="79"/>
    </row>
    <row r="299" spans="4:9" ht="15" x14ac:dyDescent="0.25">
      <c r="D299" s="78"/>
      <c r="E299" s="78"/>
      <c r="F299" s="78"/>
      <c r="I299" s="79"/>
    </row>
    <row r="300" spans="4:9" ht="15" x14ac:dyDescent="0.25">
      <c r="D300" s="78"/>
      <c r="E300" s="78"/>
      <c r="F300" s="78"/>
      <c r="I300" s="79"/>
    </row>
    <row r="301" spans="4:9" ht="15" x14ac:dyDescent="0.25">
      <c r="D301" s="78"/>
      <c r="E301" s="78"/>
      <c r="F301" s="78"/>
      <c r="I301" s="79"/>
    </row>
    <row r="302" spans="4:9" ht="15" x14ac:dyDescent="0.25">
      <c r="D302" s="78"/>
      <c r="E302" s="78"/>
      <c r="F302" s="78"/>
      <c r="I302" s="79"/>
    </row>
    <row r="303" spans="4:9" ht="15" x14ac:dyDescent="0.25">
      <c r="D303" s="78"/>
      <c r="E303" s="78"/>
      <c r="F303" s="78"/>
      <c r="I303" s="79"/>
    </row>
    <row r="304" spans="4:9" ht="15" x14ac:dyDescent="0.25">
      <c r="D304" s="78"/>
      <c r="E304" s="78"/>
      <c r="F304" s="78"/>
      <c r="I304" s="79"/>
    </row>
    <row r="305" spans="4:9" ht="15" x14ac:dyDescent="0.25">
      <c r="D305" s="78"/>
      <c r="E305" s="78"/>
      <c r="F305" s="78"/>
      <c r="I305" s="79"/>
    </row>
    <row r="306" spans="4:9" ht="15" x14ac:dyDescent="0.25">
      <c r="D306" s="78"/>
      <c r="E306" s="78"/>
      <c r="F306" s="78"/>
      <c r="I306" s="79"/>
    </row>
    <row r="307" spans="4:9" ht="15" x14ac:dyDescent="0.25">
      <c r="D307" s="78"/>
      <c r="E307" s="78"/>
      <c r="F307" s="78"/>
      <c r="I307" s="79"/>
    </row>
    <row r="308" spans="4:9" ht="15" x14ac:dyDescent="0.25">
      <c r="D308" s="78"/>
      <c r="E308" s="78"/>
      <c r="F308" s="78"/>
      <c r="I308" s="79"/>
    </row>
    <row r="309" spans="4:9" ht="15" x14ac:dyDescent="0.25">
      <c r="D309" s="78"/>
      <c r="E309" s="78"/>
      <c r="F309" s="78"/>
      <c r="I309" s="79"/>
    </row>
    <row r="310" spans="4:9" ht="15" x14ac:dyDescent="0.25">
      <c r="D310" s="78"/>
      <c r="E310" s="78"/>
      <c r="F310" s="78"/>
      <c r="I310" s="79"/>
    </row>
    <row r="311" spans="4:9" ht="15" x14ac:dyDescent="0.25">
      <c r="D311" s="78"/>
      <c r="E311" s="78"/>
      <c r="F311" s="78"/>
      <c r="I311" s="79"/>
    </row>
    <row r="312" spans="4:9" ht="15" x14ac:dyDescent="0.25">
      <c r="D312" s="78"/>
      <c r="E312" s="78"/>
      <c r="F312" s="78"/>
      <c r="I312" s="79"/>
    </row>
    <row r="313" spans="4:9" ht="15" x14ac:dyDescent="0.25">
      <c r="D313" s="78"/>
      <c r="E313" s="78"/>
      <c r="F313" s="78"/>
      <c r="I313" s="79"/>
    </row>
    <row r="314" spans="4:9" ht="15" x14ac:dyDescent="0.25">
      <c r="D314" s="78"/>
      <c r="E314" s="78"/>
      <c r="F314" s="78"/>
      <c r="I314" s="79"/>
    </row>
    <row r="315" spans="4:9" ht="15" x14ac:dyDescent="0.25">
      <c r="D315" s="78"/>
      <c r="E315" s="78"/>
      <c r="F315" s="78"/>
      <c r="I315" s="79"/>
    </row>
    <row r="316" spans="4:9" ht="15" x14ac:dyDescent="0.25">
      <c r="D316" s="78"/>
      <c r="E316" s="78"/>
      <c r="F316" s="78"/>
      <c r="I316" s="79"/>
    </row>
    <row r="317" spans="4:9" ht="15" x14ac:dyDescent="0.25">
      <c r="D317" s="78"/>
      <c r="E317" s="78"/>
      <c r="F317" s="78"/>
      <c r="I317" s="79"/>
    </row>
    <row r="318" spans="4:9" ht="15" x14ac:dyDescent="0.25">
      <c r="D318" s="78"/>
      <c r="E318" s="78"/>
      <c r="F318" s="78"/>
      <c r="I318" s="79"/>
    </row>
    <row r="319" spans="4:9" ht="15" x14ac:dyDescent="0.25">
      <c r="D319" s="78"/>
      <c r="E319" s="78"/>
      <c r="F319" s="78"/>
      <c r="I319" s="79"/>
    </row>
    <row r="320" spans="4:9" ht="15" x14ac:dyDescent="0.25">
      <c r="D320" s="78"/>
      <c r="E320" s="78"/>
      <c r="F320" s="78"/>
      <c r="I320" s="79"/>
    </row>
    <row r="321" spans="4:9" ht="15" x14ac:dyDescent="0.25">
      <c r="D321" s="78"/>
      <c r="E321" s="78"/>
      <c r="F321" s="78"/>
      <c r="I321" s="79"/>
    </row>
    <row r="322" spans="4:9" ht="15" x14ac:dyDescent="0.25">
      <c r="D322" s="78"/>
      <c r="E322" s="78"/>
      <c r="F322" s="78"/>
      <c r="I322" s="79"/>
    </row>
    <row r="323" spans="4:9" ht="15" x14ac:dyDescent="0.25">
      <c r="D323" s="78"/>
      <c r="E323" s="78"/>
      <c r="F323" s="78"/>
      <c r="I323" s="79"/>
    </row>
    <row r="324" spans="4:9" ht="15" x14ac:dyDescent="0.25">
      <c r="D324" s="78"/>
      <c r="E324" s="78"/>
      <c r="F324" s="78"/>
      <c r="I324" s="79"/>
    </row>
    <row r="325" spans="4:9" ht="15" x14ac:dyDescent="0.25">
      <c r="D325" s="78"/>
      <c r="E325" s="78"/>
      <c r="F325" s="78"/>
      <c r="I325" s="79"/>
    </row>
    <row r="326" spans="4:9" ht="15" x14ac:dyDescent="0.25">
      <c r="D326" s="78"/>
      <c r="E326" s="78"/>
      <c r="F326" s="78"/>
      <c r="I326" s="79"/>
    </row>
    <row r="327" spans="4:9" ht="15" x14ac:dyDescent="0.25">
      <c r="D327" s="78"/>
      <c r="E327" s="78"/>
      <c r="F327" s="78"/>
      <c r="I327" s="79"/>
    </row>
    <row r="328" spans="4:9" ht="15" x14ac:dyDescent="0.25">
      <c r="D328" s="78"/>
      <c r="E328" s="78"/>
      <c r="F328" s="78"/>
      <c r="I328" s="79"/>
    </row>
    <row r="329" spans="4:9" ht="15" x14ac:dyDescent="0.25">
      <c r="D329" s="78"/>
      <c r="E329" s="78"/>
      <c r="F329" s="78"/>
      <c r="I329" s="79"/>
    </row>
    <row r="330" spans="4:9" ht="15" x14ac:dyDescent="0.25">
      <c r="D330" s="78"/>
      <c r="E330" s="78"/>
      <c r="F330" s="78"/>
      <c r="I330" s="79"/>
    </row>
    <row r="331" spans="4:9" ht="15" x14ac:dyDescent="0.25">
      <c r="D331" s="78"/>
      <c r="E331" s="78"/>
      <c r="F331" s="78"/>
      <c r="I331" s="79"/>
    </row>
    <row r="332" spans="4:9" ht="15" x14ac:dyDescent="0.25">
      <c r="D332" s="78"/>
      <c r="E332" s="78"/>
      <c r="F332" s="78"/>
      <c r="I332" s="79"/>
    </row>
    <row r="333" spans="4:9" ht="15" x14ac:dyDescent="0.25">
      <c r="D333" s="78"/>
      <c r="E333" s="78"/>
      <c r="F333" s="78"/>
      <c r="I333" s="79"/>
    </row>
    <row r="334" spans="4:9" ht="15" x14ac:dyDescent="0.25">
      <c r="D334" s="78"/>
      <c r="E334" s="78"/>
      <c r="F334" s="78"/>
      <c r="I334" s="79"/>
    </row>
    <row r="335" spans="4:9" ht="15" x14ac:dyDescent="0.25">
      <c r="D335" s="78"/>
      <c r="E335" s="78"/>
      <c r="F335" s="78"/>
      <c r="I335" s="79"/>
    </row>
    <row r="336" spans="4:9" ht="15" x14ac:dyDescent="0.25">
      <c r="D336" s="78"/>
      <c r="E336" s="78"/>
      <c r="F336" s="78"/>
      <c r="I336" s="79"/>
    </row>
    <row r="337" spans="4:9" ht="15" x14ac:dyDescent="0.25">
      <c r="D337" s="78"/>
      <c r="E337" s="78"/>
      <c r="F337" s="78"/>
      <c r="I337" s="79"/>
    </row>
    <row r="338" spans="4:9" ht="15" x14ac:dyDescent="0.25">
      <c r="D338" s="78"/>
      <c r="E338" s="78"/>
      <c r="F338" s="78"/>
      <c r="I338" s="79"/>
    </row>
    <row r="339" spans="4:9" ht="15" x14ac:dyDescent="0.25">
      <c r="D339" s="78"/>
      <c r="E339" s="78"/>
      <c r="F339" s="78"/>
      <c r="I339" s="79"/>
    </row>
    <row r="340" spans="4:9" ht="15" x14ac:dyDescent="0.25">
      <c r="D340" s="78"/>
      <c r="E340" s="78"/>
      <c r="F340" s="78"/>
      <c r="I340" s="79"/>
    </row>
    <row r="341" spans="4:9" ht="15" x14ac:dyDescent="0.25">
      <c r="D341" s="78"/>
      <c r="E341" s="78"/>
      <c r="F341" s="78"/>
      <c r="I341" s="79"/>
    </row>
    <row r="342" spans="4:9" ht="15" x14ac:dyDescent="0.25">
      <c r="D342" s="78"/>
      <c r="E342" s="78"/>
      <c r="F342" s="78"/>
      <c r="I342" s="79"/>
    </row>
    <row r="343" spans="4:9" ht="15" x14ac:dyDescent="0.25">
      <c r="D343" s="78"/>
      <c r="E343" s="78"/>
      <c r="F343" s="78"/>
      <c r="I343" s="79"/>
    </row>
    <row r="344" spans="4:9" ht="15" x14ac:dyDescent="0.25">
      <c r="D344" s="78"/>
      <c r="E344" s="78"/>
      <c r="F344" s="78"/>
      <c r="I344" s="79"/>
    </row>
    <row r="345" spans="4:9" ht="15" x14ac:dyDescent="0.25">
      <c r="D345" s="78"/>
      <c r="E345" s="78"/>
      <c r="F345" s="78"/>
      <c r="I345" s="79"/>
    </row>
    <row r="346" spans="4:9" ht="15" x14ac:dyDescent="0.25">
      <c r="D346" s="78"/>
      <c r="E346" s="78"/>
      <c r="F346" s="78"/>
      <c r="I346" s="79"/>
    </row>
    <row r="347" spans="4:9" ht="15" x14ac:dyDescent="0.25">
      <c r="D347" s="78"/>
      <c r="E347" s="78"/>
      <c r="F347" s="78"/>
      <c r="I347" s="79"/>
    </row>
    <row r="348" spans="4:9" ht="15" x14ac:dyDescent="0.25">
      <c r="D348" s="78"/>
      <c r="E348" s="78"/>
      <c r="F348" s="78"/>
      <c r="I348" s="79"/>
    </row>
    <row r="349" spans="4:9" ht="15" x14ac:dyDescent="0.25">
      <c r="D349" s="78"/>
      <c r="E349" s="78"/>
      <c r="F349" s="78"/>
      <c r="I349" s="79"/>
    </row>
    <row r="350" spans="4:9" ht="15" x14ac:dyDescent="0.25">
      <c r="D350" s="78"/>
      <c r="E350" s="78"/>
      <c r="F350" s="78"/>
      <c r="I350" s="79"/>
    </row>
    <row r="351" spans="4:9" ht="15" x14ac:dyDescent="0.25">
      <c r="D351" s="78"/>
      <c r="E351" s="78"/>
      <c r="F351" s="78"/>
      <c r="I351" s="79"/>
    </row>
    <row r="352" spans="4:9" ht="15" x14ac:dyDescent="0.25">
      <c r="D352" s="78"/>
      <c r="E352" s="78"/>
      <c r="F352" s="78"/>
      <c r="I352" s="79"/>
    </row>
    <row r="353" spans="4:9" ht="15" x14ac:dyDescent="0.25">
      <c r="D353" s="78"/>
      <c r="E353" s="78"/>
      <c r="F353" s="78"/>
      <c r="I353" s="79"/>
    </row>
    <row r="354" spans="4:9" ht="15" x14ac:dyDescent="0.25">
      <c r="D354" s="78"/>
      <c r="E354" s="78"/>
      <c r="F354" s="78"/>
      <c r="I354" s="79"/>
    </row>
    <row r="355" spans="4:9" ht="15" x14ac:dyDescent="0.25">
      <c r="D355" s="78"/>
      <c r="E355" s="78"/>
      <c r="F355" s="78"/>
      <c r="I355" s="79"/>
    </row>
    <row r="356" spans="4:9" ht="15" x14ac:dyDescent="0.25">
      <c r="D356" s="78"/>
      <c r="E356" s="78"/>
      <c r="F356" s="78"/>
      <c r="I356" s="79"/>
    </row>
    <row r="357" spans="4:9" ht="15" x14ac:dyDescent="0.25">
      <c r="D357" s="78"/>
      <c r="E357" s="78"/>
      <c r="F357" s="78"/>
      <c r="I357" s="79"/>
    </row>
    <row r="358" spans="4:9" ht="15" x14ac:dyDescent="0.25">
      <c r="D358" s="78"/>
      <c r="E358" s="78"/>
      <c r="F358" s="78"/>
      <c r="I358" s="79"/>
    </row>
    <row r="359" spans="4:9" ht="15" x14ac:dyDescent="0.25">
      <c r="D359" s="78"/>
      <c r="E359" s="78"/>
      <c r="F359" s="78"/>
      <c r="I359" s="79"/>
    </row>
    <row r="360" spans="4:9" ht="15" x14ac:dyDescent="0.25">
      <c r="D360" s="78"/>
      <c r="E360" s="78"/>
      <c r="F360" s="78"/>
      <c r="I360" s="79"/>
    </row>
    <row r="361" spans="4:9" ht="15" x14ac:dyDescent="0.25">
      <c r="D361" s="78"/>
      <c r="E361" s="78"/>
      <c r="F361" s="78"/>
      <c r="I361" s="79"/>
    </row>
    <row r="362" spans="4:9" ht="15" x14ac:dyDescent="0.25">
      <c r="D362" s="78"/>
      <c r="E362" s="78"/>
      <c r="F362" s="78"/>
      <c r="I362" s="79"/>
    </row>
    <row r="363" spans="4:9" ht="15" x14ac:dyDescent="0.25">
      <c r="D363" s="78"/>
      <c r="E363" s="78"/>
      <c r="F363" s="78"/>
      <c r="I363" s="79"/>
    </row>
    <row r="364" spans="4:9" ht="15" x14ac:dyDescent="0.25">
      <c r="D364" s="78"/>
      <c r="E364" s="78"/>
      <c r="F364" s="78"/>
      <c r="I364" s="79"/>
    </row>
    <row r="365" spans="4:9" ht="15" x14ac:dyDescent="0.25">
      <c r="D365" s="78"/>
      <c r="E365" s="78"/>
      <c r="F365" s="78"/>
      <c r="I365" s="79"/>
    </row>
    <row r="366" spans="4:9" ht="15" x14ac:dyDescent="0.25">
      <c r="D366" s="78"/>
      <c r="E366" s="78"/>
      <c r="F366" s="78"/>
      <c r="I366" s="79"/>
    </row>
    <row r="367" spans="4:9" ht="15" x14ac:dyDescent="0.25">
      <c r="D367" s="78"/>
      <c r="E367" s="78"/>
      <c r="F367" s="78"/>
      <c r="I367" s="79"/>
    </row>
    <row r="368" spans="4:9" ht="15" x14ac:dyDescent="0.25">
      <c r="D368" s="78"/>
      <c r="E368" s="78"/>
      <c r="F368" s="78"/>
      <c r="I368" s="79"/>
    </row>
    <row r="369" spans="4:9" ht="15" x14ac:dyDescent="0.25">
      <c r="D369" s="78"/>
      <c r="E369" s="78"/>
      <c r="F369" s="78"/>
      <c r="I369" s="79"/>
    </row>
    <row r="370" spans="4:9" ht="15" x14ac:dyDescent="0.25">
      <c r="D370" s="78"/>
      <c r="E370" s="78"/>
      <c r="F370" s="78"/>
      <c r="I370" s="79"/>
    </row>
    <row r="371" spans="4:9" ht="15" x14ac:dyDescent="0.25">
      <c r="D371" s="78"/>
      <c r="E371" s="78"/>
      <c r="F371" s="78"/>
      <c r="I371" s="79"/>
    </row>
    <row r="372" spans="4:9" ht="15" x14ac:dyDescent="0.25">
      <c r="D372" s="78"/>
      <c r="E372" s="78"/>
      <c r="F372" s="78"/>
      <c r="I372" s="79"/>
    </row>
    <row r="373" spans="4:9" ht="15" x14ac:dyDescent="0.25">
      <c r="D373" s="78"/>
      <c r="E373" s="78"/>
      <c r="F373" s="78"/>
      <c r="I373" s="79"/>
    </row>
    <row r="374" spans="4:9" ht="15" x14ac:dyDescent="0.25">
      <c r="D374" s="78"/>
      <c r="E374" s="78"/>
      <c r="F374" s="78"/>
      <c r="I374" s="79"/>
    </row>
    <row r="375" spans="4:9" ht="15" x14ac:dyDescent="0.25">
      <c r="D375" s="78"/>
      <c r="E375" s="78"/>
      <c r="F375" s="78"/>
      <c r="I375" s="79"/>
    </row>
    <row r="376" spans="4:9" ht="15" x14ac:dyDescent="0.25">
      <c r="D376" s="78"/>
      <c r="E376" s="78"/>
      <c r="F376" s="78"/>
      <c r="I376" s="79"/>
    </row>
    <row r="377" spans="4:9" ht="15" x14ac:dyDescent="0.25">
      <c r="D377" s="78"/>
      <c r="E377" s="78"/>
      <c r="F377" s="78"/>
      <c r="I377" s="79"/>
    </row>
    <row r="378" spans="4:9" ht="15" x14ac:dyDescent="0.25">
      <c r="D378" s="78"/>
      <c r="E378" s="78"/>
      <c r="F378" s="78"/>
      <c r="I378" s="79"/>
    </row>
    <row r="379" spans="4:9" ht="15" x14ac:dyDescent="0.25">
      <c r="D379" s="78"/>
      <c r="E379" s="78"/>
      <c r="F379" s="78"/>
      <c r="I379" s="79"/>
    </row>
    <row r="380" spans="4:9" ht="15" x14ac:dyDescent="0.25">
      <c r="D380" s="78"/>
      <c r="E380" s="78"/>
      <c r="F380" s="78"/>
      <c r="I380" s="79"/>
    </row>
    <row r="381" spans="4:9" ht="15" x14ac:dyDescent="0.25">
      <c r="D381" s="78"/>
      <c r="E381" s="78"/>
      <c r="F381" s="78"/>
      <c r="I381" s="79"/>
    </row>
    <row r="382" spans="4:9" ht="15" x14ac:dyDescent="0.25">
      <c r="D382" s="78"/>
      <c r="E382" s="78"/>
      <c r="F382" s="78"/>
      <c r="I382" s="79"/>
    </row>
    <row r="383" spans="4:9" ht="15" x14ac:dyDescent="0.25">
      <c r="D383" s="78"/>
      <c r="E383" s="78"/>
      <c r="F383" s="78"/>
      <c r="I383" s="79"/>
    </row>
    <row r="384" spans="4:9" ht="15" x14ac:dyDescent="0.25">
      <c r="D384" s="78"/>
      <c r="E384" s="78"/>
      <c r="F384" s="78"/>
      <c r="I384" s="79"/>
    </row>
    <row r="385" spans="4:9" ht="15" x14ac:dyDescent="0.25">
      <c r="D385" s="78"/>
      <c r="E385" s="78"/>
      <c r="F385" s="78"/>
      <c r="I385" s="79"/>
    </row>
    <row r="386" spans="4:9" ht="15" x14ac:dyDescent="0.25">
      <c r="D386" s="78"/>
      <c r="E386" s="78"/>
      <c r="F386" s="78"/>
      <c r="I386" s="79"/>
    </row>
    <row r="387" spans="4:9" ht="15" x14ac:dyDescent="0.25">
      <c r="D387" s="78"/>
      <c r="E387" s="78"/>
      <c r="F387" s="78"/>
      <c r="I387" s="79"/>
    </row>
    <row r="388" spans="4:9" ht="15" x14ac:dyDescent="0.25">
      <c r="D388" s="78"/>
      <c r="E388" s="78"/>
      <c r="F388" s="78"/>
      <c r="I388" s="79"/>
    </row>
    <row r="389" spans="4:9" ht="15" x14ac:dyDescent="0.25">
      <c r="D389" s="78"/>
      <c r="E389" s="78"/>
      <c r="F389" s="78"/>
      <c r="I389" s="79"/>
    </row>
    <row r="390" spans="4:9" ht="15" x14ac:dyDescent="0.25">
      <c r="D390" s="78"/>
      <c r="E390" s="78"/>
      <c r="F390" s="78"/>
      <c r="I390" s="79"/>
    </row>
    <row r="391" spans="4:9" ht="15" x14ac:dyDescent="0.25">
      <c r="D391" s="78"/>
      <c r="E391" s="78"/>
      <c r="F391" s="78"/>
      <c r="I391" s="79"/>
    </row>
    <row r="392" spans="4:9" ht="15" x14ac:dyDescent="0.25">
      <c r="D392" s="78"/>
      <c r="E392" s="78"/>
      <c r="F392" s="78"/>
      <c r="I392" s="79"/>
    </row>
    <row r="393" spans="4:9" ht="15" x14ac:dyDescent="0.25">
      <c r="D393" s="78"/>
      <c r="E393" s="78"/>
      <c r="F393" s="78"/>
      <c r="I393" s="79"/>
    </row>
    <row r="394" spans="4:9" ht="15" x14ac:dyDescent="0.25">
      <c r="D394" s="78"/>
      <c r="E394" s="78"/>
      <c r="F394" s="78"/>
      <c r="I394" s="79"/>
    </row>
    <row r="395" spans="4:9" ht="15" x14ac:dyDescent="0.25">
      <c r="D395" s="78"/>
      <c r="E395" s="78"/>
      <c r="F395" s="78"/>
      <c r="I395" s="79"/>
    </row>
    <row r="396" spans="4:9" ht="15" x14ac:dyDescent="0.25">
      <c r="D396" s="78"/>
      <c r="E396" s="78"/>
      <c r="F396" s="78"/>
      <c r="I396" s="79"/>
    </row>
    <row r="397" spans="4:9" ht="15" x14ac:dyDescent="0.25">
      <c r="D397" s="78"/>
      <c r="E397" s="78"/>
      <c r="F397" s="78"/>
      <c r="I397" s="79"/>
    </row>
    <row r="398" spans="4:9" ht="15" x14ac:dyDescent="0.25">
      <c r="D398" s="78"/>
      <c r="E398" s="78"/>
      <c r="F398" s="78"/>
      <c r="I398" s="79"/>
    </row>
    <row r="399" spans="4:9" ht="15" x14ac:dyDescent="0.25">
      <c r="D399" s="78"/>
      <c r="E399" s="78"/>
      <c r="F399" s="78"/>
      <c r="I399" s="79"/>
    </row>
    <row r="400" spans="4:9" ht="15" x14ac:dyDescent="0.25">
      <c r="D400" s="78"/>
      <c r="E400" s="78"/>
      <c r="F400" s="78"/>
      <c r="I400" s="79"/>
    </row>
    <row r="401" spans="4:9" ht="15" x14ac:dyDescent="0.25">
      <c r="D401" s="78"/>
      <c r="E401" s="78"/>
      <c r="F401" s="78"/>
      <c r="I401" s="79"/>
    </row>
    <row r="402" spans="4:9" ht="15" x14ac:dyDescent="0.25">
      <c r="D402" s="78"/>
      <c r="E402" s="78"/>
      <c r="F402" s="78"/>
      <c r="I402" s="79"/>
    </row>
    <row r="403" spans="4:9" ht="15" x14ac:dyDescent="0.25">
      <c r="D403" s="78"/>
      <c r="E403" s="78"/>
      <c r="F403" s="78"/>
      <c r="I403" s="79"/>
    </row>
    <row r="404" spans="4:9" ht="15" x14ac:dyDescent="0.25">
      <c r="D404" s="78"/>
      <c r="E404" s="78"/>
      <c r="F404" s="78"/>
      <c r="I404" s="79"/>
    </row>
    <row r="405" spans="4:9" ht="15" x14ac:dyDescent="0.25">
      <c r="D405" s="78"/>
      <c r="E405" s="78"/>
      <c r="F405" s="78"/>
      <c r="I405" s="79"/>
    </row>
    <row r="406" spans="4:9" ht="15" x14ac:dyDescent="0.25">
      <c r="D406" s="78"/>
      <c r="E406" s="78"/>
      <c r="F406" s="78"/>
      <c r="I406" s="79"/>
    </row>
    <row r="407" spans="4:9" ht="15" x14ac:dyDescent="0.25">
      <c r="D407" s="78"/>
      <c r="E407" s="78"/>
      <c r="F407" s="78"/>
      <c r="I407" s="79"/>
    </row>
    <row r="408" spans="4:9" ht="15" x14ac:dyDescent="0.25">
      <c r="D408" s="78"/>
      <c r="E408" s="78"/>
      <c r="F408" s="78"/>
      <c r="I408" s="79"/>
    </row>
    <row r="409" spans="4:9" ht="15" x14ac:dyDescent="0.25">
      <c r="D409" s="78"/>
      <c r="E409" s="78"/>
      <c r="F409" s="78"/>
      <c r="I409" s="79"/>
    </row>
    <row r="410" spans="4:9" ht="15" x14ac:dyDescent="0.25">
      <c r="D410" s="78"/>
      <c r="E410" s="78"/>
      <c r="F410" s="78"/>
      <c r="I410" s="79"/>
    </row>
    <row r="411" spans="4:9" ht="15" x14ac:dyDescent="0.25">
      <c r="D411" s="78"/>
      <c r="E411" s="78"/>
      <c r="F411" s="78"/>
      <c r="I411" s="79"/>
    </row>
    <row r="412" spans="4:9" ht="15" x14ac:dyDescent="0.25">
      <c r="D412" s="78"/>
      <c r="E412" s="78"/>
      <c r="F412" s="78"/>
      <c r="I412" s="79"/>
    </row>
    <row r="413" spans="4:9" ht="15" x14ac:dyDescent="0.25">
      <c r="D413" s="78"/>
      <c r="E413" s="78"/>
      <c r="F413" s="78"/>
      <c r="I413" s="79"/>
    </row>
    <row r="414" spans="4:9" ht="15" x14ac:dyDescent="0.25">
      <c r="D414" s="78"/>
      <c r="E414" s="78"/>
      <c r="F414" s="78"/>
      <c r="I414" s="79"/>
    </row>
    <row r="415" spans="4:9" ht="15" x14ac:dyDescent="0.25">
      <c r="D415" s="78"/>
      <c r="E415" s="78"/>
      <c r="F415" s="78"/>
      <c r="I415" s="79"/>
    </row>
    <row r="416" spans="4:9" ht="15" x14ac:dyDescent="0.25">
      <c r="D416" s="78"/>
      <c r="E416" s="78"/>
      <c r="F416" s="78"/>
      <c r="I416" s="79"/>
    </row>
    <row r="417" spans="4:9" ht="15" x14ac:dyDescent="0.25">
      <c r="D417" s="78"/>
      <c r="E417" s="78"/>
      <c r="F417" s="78"/>
      <c r="I417" s="79"/>
    </row>
    <row r="418" spans="4:9" ht="15" x14ac:dyDescent="0.25">
      <c r="D418" s="78"/>
      <c r="E418" s="78"/>
      <c r="F418" s="78"/>
      <c r="I418" s="79"/>
    </row>
    <row r="419" spans="4:9" ht="15" x14ac:dyDescent="0.25">
      <c r="D419" s="78"/>
      <c r="E419" s="78"/>
      <c r="F419" s="78"/>
      <c r="I419" s="79"/>
    </row>
    <row r="420" spans="4:9" ht="15" x14ac:dyDescent="0.25">
      <c r="D420" s="78"/>
      <c r="E420" s="78"/>
      <c r="F420" s="78"/>
      <c r="I420" s="79"/>
    </row>
    <row r="421" spans="4:9" ht="15" x14ac:dyDescent="0.25">
      <c r="D421" s="78"/>
      <c r="E421" s="78"/>
      <c r="F421" s="78"/>
      <c r="I421" s="79"/>
    </row>
    <row r="422" spans="4:9" ht="15" x14ac:dyDescent="0.25">
      <c r="D422" s="78"/>
      <c r="E422" s="78"/>
      <c r="F422" s="78"/>
      <c r="I422" s="79"/>
    </row>
    <row r="423" spans="4:9" ht="15" x14ac:dyDescent="0.25">
      <c r="D423" s="78"/>
      <c r="E423" s="78"/>
      <c r="F423" s="78"/>
      <c r="I423" s="79"/>
    </row>
    <row r="424" spans="4:9" ht="15" x14ac:dyDescent="0.25">
      <c r="D424" s="78"/>
      <c r="E424" s="78"/>
      <c r="F424" s="78"/>
      <c r="I424" s="79"/>
    </row>
    <row r="425" spans="4:9" ht="15" x14ac:dyDescent="0.25">
      <c r="D425" s="78"/>
      <c r="E425" s="78"/>
      <c r="F425" s="78"/>
      <c r="I425" s="79"/>
    </row>
    <row r="426" spans="4:9" ht="15" x14ac:dyDescent="0.25">
      <c r="D426" s="78"/>
      <c r="E426" s="78"/>
      <c r="F426" s="78"/>
      <c r="I426" s="79"/>
    </row>
    <row r="427" spans="4:9" ht="15" x14ac:dyDescent="0.25">
      <c r="D427" s="78"/>
      <c r="E427" s="78"/>
      <c r="F427" s="78"/>
      <c r="I427" s="79"/>
    </row>
    <row r="428" spans="4:9" ht="15" x14ac:dyDescent="0.25">
      <c r="D428" s="78"/>
      <c r="E428" s="78"/>
      <c r="F428" s="78"/>
      <c r="I428" s="79"/>
    </row>
    <row r="429" spans="4:9" ht="15" x14ac:dyDescent="0.25">
      <c r="D429" s="78"/>
      <c r="E429" s="78"/>
      <c r="F429" s="78"/>
      <c r="I429" s="79"/>
    </row>
    <row r="430" spans="4:9" ht="15" x14ac:dyDescent="0.25">
      <c r="D430" s="78"/>
      <c r="E430" s="78"/>
      <c r="F430" s="78"/>
      <c r="I430" s="79"/>
    </row>
    <row r="431" spans="4:9" ht="15" x14ac:dyDescent="0.25">
      <c r="D431" s="78"/>
      <c r="E431" s="78"/>
      <c r="F431" s="78"/>
      <c r="I431" s="79"/>
    </row>
    <row r="432" spans="4:9" ht="15" x14ac:dyDescent="0.25">
      <c r="D432" s="78"/>
      <c r="E432" s="78"/>
      <c r="F432" s="78"/>
      <c r="I432" s="79"/>
    </row>
    <row r="433" spans="4:9" ht="15" x14ac:dyDescent="0.25">
      <c r="D433" s="78"/>
      <c r="E433" s="78"/>
      <c r="F433" s="78"/>
      <c r="I433" s="79"/>
    </row>
    <row r="434" spans="4:9" ht="15" x14ac:dyDescent="0.25">
      <c r="D434" s="78"/>
      <c r="E434" s="78"/>
      <c r="F434" s="78"/>
      <c r="I434" s="79"/>
    </row>
    <row r="435" spans="4:9" ht="15" x14ac:dyDescent="0.25">
      <c r="D435" s="78"/>
      <c r="E435" s="78"/>
      <c r="F435" s="78"/>
      <c r="I435" s="79"/>
    </row>
    <row r="436" spans="4:9" ht="15" x14ac:dyDescent="0.25">
      <c r="D436" s="78"/>
      <c r="E436" s="78"/>
      <c r="F436" s="78"/>
      <c r="I436" s="79"/>
    </row>
    <row r="437" spans="4:9" ht="15" x14ac:dyDescent="0.25">
      <c r="D437" s="78"/>
      <c r="E437" s="78"/>
      <c r="F437" s="78"/>
      <c r="I437" s="79"/>
    </row>
    <row r="438" spans="4:9" ht="15" x14ac:dyDescent="0.25">
      <c r="D438" s="78"/>
      <c r="E438" s="78"/>
      <c r="F438" s="78"/>
      <c r="I438" s="79"/>
    </row>
    <row r="439" spans="4:9" ht="15" x14ac:dyDescent="0.25">
      <c r="D439" s="78"/>
      <c r="E439" s="78"/>
      <c r="F439" s="78"/>
      <c r="I439" s="79"/>
    </row>
    <row r="440" spans="4:9" ht="15" x14ac:dyDescent="0.25">
      <c r="D440" s="78"/>
      <c r="E440" s="78"/>
      <c r="F440" s="78"/>
      <c r="I440" s="79"/>
    </row>
    <row r="441" spans="4:9" ht="15" x14ac:dyDescent="0.25">
      <c r="D441" s="78"/>
      <c r="E441" s="78"/>
      <c r="F441" s="78"/>
      <c r="I441" s="79"/>
    </row>
    <row r="442" spans="4:9" ht="15" x14ac:dyDescent="0.25">
      <c r="D442" s="78"/>
      <c r="E442" s="78"/>
      <c r="F442" s="78"/>
      <c r="I442" s="79"/>
    </row>
    <row r="443" spans="4:9" ht="15" x14ac:dyDescent="0.25">
      <c r="D443" s="78"/>
      <c r="E443" s="78"/>
      <c r="F443" s="78"/>
      <c r="I443" s="79"/>
    </row>
    <row r="444" spans="4:9" ht="15" x14ac:dyDescent="0.25">
      <c r="D444" s="78"/>
      <c r="E444" s="78"/>
      <c r="F444" s="78"/>
      <c r="I444" s="79"/>
    </row>
    <row r="445" spans="4:9" ht="15" x14ac:dyDescent="0.25">
      <c r="D445" s="78"/>
      <c r="E445" s="78"/>
      <c r="F445" s="78"/>
      <c r="I445" s="79"/>
    </row>
    <row r="446" spans="4:9" ht="15" x14ac:dyDescent="0.25">
      <c r="D446" s="78"/>
      <c r="E446" s="78"/>
      <c r="F446" s="78"/>
      <c r="I446" s="79"/>
    </row>
    <row r="447" spans="4:9" ht="15" x14ac:dyDescent="0.25">
      <c r="D447" s="78"/>
      <c r="E447" s="78"/>
      <c r="F447" s="78"/>
      <c r="I447" s="79"/>
    </row>
    <row r="448" spans="4:9" ht="15" x14ac:dyDescent="0.25">
      <c r="D448" s="78"/>
      <c r="E448" s="78"/>
      <c r="F448" s="78"/>
      <c r="I448" s="79"/>
    </row>
    <row r="449" spans="4:9" ht="15" x14ac:dyDescent="0.25">
      <c r="D449" s="78"/>
      <c r="E449" s="78"/>
      <c r="F449" s="78"/>
      <c r="I449" s="79"/>
    </row>
    <row r="450" spans="4:9" ht="15" x14ac:dyDescent="0.25">
      <c r="D450" s="78"/>
      <c r="E450" s="78"/>
      <c r="F450" s="78"/>
      <c r="I450" s="79"/>
    </row>
    <row r="451" spans="4:9" ht="15" x14ac:dyDescent="0.25">
      <c r="D451" s="78"/>
      <c r="E451" s="78"/>
      <c r="F451" s="78"/>
      <c r="I451" s="79"/>
    </row>
    <row r="452" spans="4:9" ht="15" x14ac:dyDescent="0.25">
      <c r="D452" s="78"/>
      <c r="E452" s="78"/>
      <c r="F452" s="78"/>
      <c r="I452" s="79"/>
    </row>
    <row r="453" spans="4:9" ht="15" x14ac:dyDescent="0.25">
      <c r="D453" s="78"/>
      <c r="E453" s="78"/>
      <c r="F453" s="78"/>
      <c r="I453" s="79"/>
    </row>
    <row r="454" spans="4:9" ht="15" x14ac:dyDescent="0.25">
      <c r="D454" s="78"/>
      <c r="E454" s="78"/>
      <c r="F454" s="78"/>
      <c r="I454" s="79"/>
    </row>
    <row r="455" spans="4:9" ht="15" x14ac:dyDescent="0.25">
      <c r="D455" s="78"/>
      <c r="E455" s="78"/>
      <c r="F455" s="78"/>
      <c r="I455" s="79"/>
    </row>
    <row r="456" spans="4:9" ht="15" x14ac:dyDescent="0.25">
      <c r="D456" s="78"/>
      <c r="E456" s="78"/>
      <c r="F456" s="78"/>
      <c r="I456" s="79"/>
    </row>
    <row r="457" spans="4:9" ht="15" x14ac:dyDescent="0.25">
      <c r="D457" s="78"/>
      <c r="E457" s="78"/>
      <c r="F457" s="78"/>
      <c r="I457" s="79"/>
    </row>
    <row r="458" spans="4:9" ht="15" x14ac:dyDescent="0.25">
      <c r="D458" s="78"/>
      <c r="E458" s="78"/>
      <c r="F458" s="78"/>
      <c r="I458" s="79"/>
    </row>
    <row r="459" spans="4:9" ht="15" x14ac:dyDescent="0.25">
      <c r="D459" s="78"/>
      <c r="E459" s="78"/>
      <c r="F459" s="78"/>
      <c r="I459" s="79"/>
    </row>
    <row r="460" spans="4:9" ht="15" x14ac:dyDescent="0.25">
      <c r="D460" s="78"/>
      <c r="E460" s="78"/>
      <c r="F460" s="78"/>
      <c r="I460" s="79"/>
    </row>
    <row r="461" spans="4:9" ht="15" x14ac:dyDescent="0.25">
      <c r="D461" s="78"/>
      <c r="E461" s="78"/>
      <c r="F461" s="78"/>
      <c r="I461" s="79"/>
    </row>
    <row r="462" spans="4:9" ht="15" x14ac:dyDescent="0.25">
      <c r="D462" s="78"/>
      <c r="E462" s="78"/>
      <c r="F462" s="78"/>
      <c r="I462" s="79"/>
    </row>
    <row r="463" spans="4:9" ht="15" x14ac:dyDescent="0.25">
      <c r="D463" s="78"/>
      <c r="E463" s="78"/>
      <c r="F463" s="78"/>
      <c r="I463" s="79"/>
    </row>
    <row r="464" spans="4:9" ht="15" x14ac:dyDescent="0.25">
      <c r="D464" s="78"/>
      <c r="E464" s="78"/>
      <c r="F464" s="78"/>
      <c r="I464" s="79"/>
    </row>
    <row r="465" spans="4:9" ht="15" x14ac:dyDescent="0.25">
      <c r="D465" s="78"/>
      <c r="E465" s="78"/>
      <c r="F465" s="78"/>
      <c r="I465" s="79"/>
    </row>
    <row r="466" spans="4:9" ht="15" x14ac:dyDescent="0.25">
      <c r="D466" s="78"/>
      <c r="E466" s="78"/>
      <c r="F466" s="78"/>
      <c r="I466" s="79"/>
    </row>
    <row r="467" spans="4:9" ht="15" x14ac:dyDescent="0.25">
      <c r="D467" s="78"/>
      <c r="E467" s="78"/>
      <c r="F467" s="78"/>
      <c r="I467" s="79"/>
    </row>
    <row r="468" spans="4:9" ht="15" x14ac:dyDescent="0.25">
      <c r="D468" s="78"/>
      <c r="E468" s="78"/>
      <c r="F468" s="78"/>
      <c r="I468" s="79"/>
    </row>
    <row r="469" spans="4:9" ht="15" x14ac:dyDescent="0.25">
      <c r="D469" s="78"/>
      <c r="E469" s="78"/>
      <c r="F469" s="78"/>
      <c r="I469" s="79"/>
    </row>
    <row r="470" spans="4:9" ht="15" x14ac:dyDescent="0.25">
      <c r="D470" s="78"/>
      <c r="E470" s="78"/>
      <c r="F470" s="78"/>
      <c r="I470" s="79"/>
    </row>
    <row r="471" spans="4:9" ht="15" x14ac:dyDescent="0.25">
      <c r="D471" s="78"/>
      <c r="E471" s="78"/>
      <c r="F471" s="78"/>
      <c r="I471" s="79"/>
    </row>
    <row r="472" spans="4:9" ht="15" x14ac:dyDescent="0.25">
      <c r="D472" s="78"/>
      <c r="E472" s="78"/>
      <c r="F472" s="78"/>
      <c r="I472" s="79"/>
    </row>
    <row r="473" spans="4:9" ht="15" x14ac:dyDescent="0.25">
      <c r="D473" s="78"/>
      <c r="E473" s="78"/>
      <c r="F473" s="78"/>
      <c r="I473" s="79"/>
    </row>
    <row r="474" spans="4:9" ht="15" x14ac:dyDescent="0.25">
      <c r="D474" s="78"/>
      <c r="E474" s="78"/>
      <c r="F474" s="78"/>
      <c r="I474" s="79"/>
    </row>
    <row r="475" spans="4:9" ht="15" x14ac:dyDescent="0.25">
      <c r="D475" s="78"/>
      <c r="E475" s="78"/>
      <c r="F475" s="78"/>
      <c r="I475" s="79"/>
    </row>
    <row r="476" spans="4:9" ht="15" x14ac:dyDescent="0.25">
      <c r="D476" s="78"/>
      <c r="E476" s="78"/>
      <c r="F476" s="78"/>
      <c r="I476" s="79"/>
    </row>
    <row r="477" spans="4:9" ht="15" x14ac:dyDescent="0.25">
      <c r="D477" s="78"/>
      <c r="E477" s="78"/>
      <c r="F477" s="78"/>
      <c r="I477" s="79"/>
    </row>
    <row r="478" spans="4:9" ht="15" x14ac:dyDescent="0.25">
      <c r="D478" s="78"/>
      <c r="E478" s="78"/>
      <c r="F478" s="78"/>
      <c r="I478" s="79"/>
    </row>
    <row r="479" spans="4:9" ht="15" x14ac:dyDescent="0.25">
      <c r="D479" s="78"/>
      <c r="E479" s="78"/>
      <c r="F479" s="78"/>
      <c r="I479" s="79"/>
    </row>
    <row r="480" spans="4:9" ht="15" x14ac:dyDescent="0.25">
      <c r="D480" s="78"/>
      <c r="E480" s="78"/>
      <c r="F480" s="78"/>
      <c r="I480" s="79"/>
    </row>
    <row r="481" spans="4:9" ht="15" x14ac:dyDescent="0.25">
      <c r="D481" s="78"/>
      <c r="E481" s="78"/>
      <c r="F481" s="78"/>
      <c r="I481" s="79"/>
    </row>
    <row r="482" spans="4:9" ht="15" x14ac:dyDescent="0.25">
      <c r="D482" s="78"/>
      <c r="E482" s="78"/>
      <c r="F482" s="78"/>
      <c r="I482" s="79"/>
    </row>
    <row r="483" spans="4:9" ht="15" x14ac:dyDescent="0.25">
      <c r="D483" s="78"/>
      <c r="E483" s="78"/>
      <c r="F483" s="78"/>
      <c r="I483" s="79"/>
    </row>
    <row r="484" spans="4:9" ht="15" x14ac:dyDescent="0.25">
      <c r="D484" s="78"/>
      <c r="E484" s="78"/>
      <c r="F484" s="78"/>
      <c r="I484" s="79"/>
    </row>
    <row r="485" spans="4:9" ht="15" x14ac:dyDescent="0.25">
      <c r="D485" s="78"/>
      <c r="E485" s="78"/>
      <c r="F485" s="78"/>
      <c r="I485" s="79"/>
    </row>
    <row r="486" spans="4:9" ht="15" x14ac:dyDescent="0.25">
      <c r="D486" s="78"/>
      <c r="E486" s="78"/>
      <c r="F486" s="78"/>
      <c r="I486" s="79"/>
    </row>
    <row r="487" spans="4:9" ht="15" x14ac:dyDescent="0.25">
      <c r="D487" s="78"/>
      <c r="E487" s="78"/>
      <c r="F487" s="78"/>
      <c r="I487" s="79"/>
    </row>
    <row r="488" spans="4:9" ht="15" x14ac:dyDescent="0.25">
      <c r="D488" s="78"/>
      <c r="E488" s="78"/>
      <c r="F488" s="78"/>
      <c r="I488" s="79"/>
    </row>
    <row r="489" spans="4:9" ht="15" x14ac:dyDescent="0.25">
      <c r="D489" s="78"/>
      <c r="E489" s="78"/>
      <c r="F489" s="78"/>
      <c r="I489" s="79"/>
    </row>
    <row r="490" spans="4:9" ht="15" x14ac:dyDescent="0.25">
      <c r="D490" s="78"/>
      <c r="E490" s="78"/>
      <c r="F490" s="78"/>
      <c r="I490" s="79"/>
    </row>
    <row r="491" spans="4:9" ht="15" x14ac:dyDescent="0.25">
      <c r="D491" s="78"/>
      <c r="E491" s="78"/>
      <c r="F491" s="78"/>
      <c r="I491" s="79"/>
    </row>
    <row r="492" spans="4:9" ht="15" x14ac:dyDescent="0.25">
      <c r="D492" s="78"/>
      <c r="E492" s="78"/>
      <c r="F492" s="78"/>
      <c r="I492" s="79"/>
    </row>
    <row r="493" spans="4:9" ht="15" x14ac:dyDescent="0.25">
      <c r="D493" s="78"/>
      <c r="E493" s="78"/>
      <c r="F493" s="78"/>
      <c r="I493" s="79"/>
    </row>
    <row r="494" spans="4:9" ht="15" x14ac:dyDescent="0.25">
      <c r="D494" s="78"/>
      <c r="E494" s="78"/>
      <c r="F494" s="78"/>
      <c r="I494" s="79"/>
    </row>
    <row r="495" spans="4:9" ht="15" x14ac:dyDescent="0.25">
      <c r="D495" s="78"/>
      <c r="E495" s="78"/>
      <c r="F495" s="78"/>
      <c r="I495" s="79"/>
    </row>
    <row r="496" spans="4:9" ht="15" x14ac:dyDescent="0.25">
      <c r="D496" s="78"/>
      <c r="E496" s="78"/>
      <c r="F496" s="78"/>
      <c r="I496" s="79"/>
    </row>
    <row r="497" spans="4:9" ht="15" x14ac:dyDescent="0.25">
      <c r="D497" s="78"/>
      <c r="E497" s="78"/>
      <c r="F497" s="78"/>
      <c r="I497" s="79"/>
    </row>
    <row r="498" spans="4:9" ht="15" x14ac:dyDescent="0.25">
      <c r="D498" s="78"/>
      <c r="E498" s="78"/>
      <c r="F498" s="78"/>
      <c r="I498" s="79"/>
    </row>
    <row r="499" spans="4:9" ht="15" x14ac:dyDescent="0.25">
      <c r="D499" s="78"/>
      <c r="E499" s="78"/>
      <c r="F499" s="78"/>
      <c r="I499" s="79"/>
    </row>
    <row r="500" spans="4:9" ht="15" x14ac:dyDescent="0.25">
      <c r="D500" s="78"/>
      <c r="E500" s="78"/>
      <c r="F500" s="78"/>
      <c r="I500" s="79"/>
    </row>
    <row r="501" spans="4:9" ht="15" x14ac:dyDescent="0.25">
      <c r="D501" s="78"/>
      <c r="E501" s="78"/>
      <c r="F501" s="78"/>
      <c r="I501" s="79"/>
    </row>
    <row r="502" spans="4:9" ht="15" x14ac:dyDescent="0.25">
      <c r="D502" s="78"/>
      <c r="E502" s="78"/>
      <c r="F502" s="78"/>
      <c r="I502" s="79"/>
    </row>
    <row r="503" spans="4:9" ht="15" x14ac:dyDescent="0.25">
      <c r="D503" s="78"/>
      <c r="E503" s="78"/>
      <c r="F503" s="78"/>
      <c r="I503" s="79"/>
    </row>
    <row r="504" spans="4:9" ht="15" x14ac:dyDescent="0.25">
      <c r="D504" s="78"/>
      <c r="E504" s="78"/>
      <c r="F504" s="78"/>
      <c r="I504" s="79"/>
    </row>
    <row r="505" spans="4:9" ht="15" x14ac:dyDescent="0.25">
      <c r="D505" s="78"/>
      <c r="E505" s="78"/>
      <c r="F505" s="78"/>
      <c r="I505" s="79"/>
    </row>
    <row r="506" spans="4:9" ht="15" x14ac:dyDescent="0.25">
      <c r="D506" s="78"/>
      <c r="E506" s="78"/>
      <c r="F506" s="78"/>
      <c r="I506" s="79"/>
    </row>
    <row r="507" spans="4:9" ht="15" x14ac:dyDescent="0.25">
      <c r="D507" s="78"/>
      <c r="E507" s="78"/>
      <c r="F507" s="78"/>
      <c r="I507" s="79"/>
    </row>
    <row r="508" spans="4:9" ht="15" x14ac:dyDescent="0.25">
      <c r="D508" s="78"/>
      <c r="E508" s="78"/>
      <c r="F508" s="78"/>
      <c r="I508" s="79"/>
    </row>
    <row r="509" spans="4:9" ht="15" x14ac:dyDescent="0.25">
      <c r="D509" s="78"/>
      <c r="E509" s="78"/>
      <c r="F509" s="78"/>
      <c r="I509" s="79"/>
    </row>
    <row r="510" spans="4:9" ht="15" x14ac:dyDescent="0.25">
      <c r="D510" s="78"/>
      <c r="E510" s="78"/>
      <c r="F510" s="78"/>
      <c r="I510" s="79"/>
    </row>
    <row r="511" spans="4:9" ht="15" x14ac:dyDescent="0.25">
      <c r="D511" s="78"/>
      <c r="E511" s="78"/>
      <c r="F511" s="78"/>
      <c r="I511" s="79"/>
    </row>
    <row r="512" spans="4:9" ht="15" x14ac:dyDescent="0.25">
      <c r="D512" s="78"/>
      <c r="E512" s="78"/>
      <c r="F512" s="78"/>
      <c r="I512" s="79"/>
    </row>
    <row r="513" spans="4:9" ht="15" x14ac:dyDescent="0.25">
      <c r="D513" s="78"/>
      <c r="E513" s="78"/>
      <c r="F513" s="78"/>
      <c r="I513" s="79"/>
    </row>
    <row r="514" spans="4:9" ht="15" x14ac:dyDescent="0.25">
      <c r="D514" s="78"/>
      <c r="E514" s="78"/>
      <c r="F514" s="78"/>
      <c r="I514" s="79"/>
    </row>
    <row r="515" spans="4:9" ht="15" x14ac:dyDescent="0.25">
      <c r="D515" s="78"/>
      <c r="E515" s="78"/>
      <c r="F515" s="78"/>
      <c r="I515" s="79"/>
    </row>
    <row r="516" spans="4:9" ht="15" x14ac:dyDescent="0.25">
      <c r="D516" s="78"/>
      <c r="E516" s="78"/>
      <c r="F516" s="78"/>
      <c r="I516" s="79"/>
    </row>
    <row r="517" spans="4:9" ht="15" x14ac:dyDescent="0.25">
      <c r="D517" s="78"/>
      <c r="E517" s="78"/>
      <c r="F517" s="78"/>
      <c r="I517" s="79"/>
    </row>
    <row r="518" spans="4:9" ht="15" x14ac:dyDescent="0.25">
      <c r="D518" s="78"/>
      <c r="E518" s="78"/>
      <c r="F518" s="78"/>
      <c r="I518" s="79"/>
    </row>
    <row r="519" spans="4:9" ht="15" x14ac:dyDescent="0.25">
      <c r="D519" s="78"/>
      <c r="E519" s="78"/>
      <c r="F519" s="78"/>
      <c r="I519" s="79"/>
    </row>
    <row r="520" spans="4:9" ht="15" x14ac:dyDescent="0.25">
      <c r="D520" s="78"/>
      <c r="E520" s="78"/>
      <c r="F520" s="78"/>
      <c r="I520" s="79"/>
    </row>
    <row r="521" spans="4:9" ht="15" x14ac:dyDescent="0.25">
      <c r="D521" s="78"/>
      <c r="E521" s="78"/>
      <c r="F521" s="78"/>
      <c r="I521" s="79"/>
    </row>
    <row r="522" spans="4:9" ht="15" x14ac:dyDescent="0.25">
      <c r="D522" s="78"/>
      <c r="E522" s="78"/>
      <c r="F522" s="78"/>
      <c r="I522" s="79"/>
    </row>
    <row r="523" spans="4:9" ht="15" x14ac:dyDescent="0.25">
      <c r="D523" s="78"/>
      <c r="E523" s="78"/>
      <c r="F523" s="78"/>
      <c r="I523" s="79"/>
    </row>
    <row r="524" spans="4:9" ht="15" x14ac:dyDescent="0.25">
      <c r="D524" s="78"/>
      <c r="E524" s="78"/>
      <c r="F524" s="78"/>
      <c r="I524" s="79"/>
    </row>
    <row r="525" spans="4:9" ht="15" x14ac:dyDescent="0.25">
      <c r="D525" s="78"/>
      <c r="E525" s="78"/>
      <c r="F525" s="78"/>
      <c r="I525" s="79"/>
    </row>
    <row r="526" spans="4:9" ht="15" x14ac:dyDescent="0.25">
      <c r="D526" s="78"/>
      <c r="E526" s="78"/>
      <c r="F526" s="78"/>
      <c r="I526" s="79"/>
    </row>
    <row r="527" spans="4:9" ht="15" x14ac:dyDescent="0.25">
      <c r="D527" s="78"/>
      <c r="E527" s="78"/>
      <c r="F527" s="78"/>
      <c r="I527" s="79"/>
    </row>
    <row r="528" spans="4:9" ht="15" x14ac:dyDescent="0.25">
      <c r="D528" s="78"/>
      <c r="E528" s="78"/>
      <c r="F528" s="78"/>
      <c r="I528" s="79"/>
    </row>
    <row r="529" spans="4:9" ht="15" x14ac:dyDescent="0.25">
      <c r="D529" s="78"/>
      <c r="E529" s="78"/>
      <c r="F529" s="78"/>
      <c r="I529" s="79"/>
    </row>
    <row r="530" spans="4:9" ht="15" x14ac:dyDescent="0.25">
      <c r="D530" s="78"/>
      <c r="E530" s="78"/>
      <c r="F530" s="78"/>
      <c r="I530" s="79"/>
    </row>
    <row r="531" spans="4:9" ht="15" x14ac:dyDescent="0.25">
      <c r="D531" s="78"/>
      <c r="E531" s="78"/>
      <c r="F531" s="78"/>
      <c r="I531" s="79"/>
    </row>
    <row r="532" spans="4:9" ht="15" x14ac:dyDescent="0.25">
      <c r="D532" s="78"/>
      <c r="E532" s="78"/>
      <c r="F532" s="78"/>
      <c r="I532" s="79"/>
    </row>
    <row r="533" spans="4:9" ht="15" x14ac:dyDescent="0.25">
      <c r="D533" s="78"/>
      <c r="E533" s="78"/>
      <c r="F533" s="78"/>
      <c r="I533" s="79"/>
    </row>
    <row r="534" spans="4:9" ht="15" x14ac:dyDescent="0.25">
      <c r="D534" s="78"/>
      <c r="E534" s="78"/>
      <c r="F534" s="78"/>
      <c r="I534" s="79"/>
    </row>
    <row r="535" spans="4:9" ht="15" x14ac:dyDescent="0.25">
      <c r="D535" s="78"/>
      <c r="E535" s="78"/>
      <c r="F535" s="78"/>
      <c r="I535" s="79"/>
    </row>
    <row r="536" spans="4:9" ht="15" x14ac:dyDescent="0.25">
      <c r="D536" s="78"/>
      <c r="E536" s="78"/>
      <c r="F536" s="78"/>
      <c r="I536" s="79"/>
    </row>
    <row r="537" spans="4:9" ht="15" x14ac:dyDescent="0.25">
      <c r="D537" s="78"/>
      <c r="E537" s="78"/>
      <c r="F537" s="78"/>
      <c r="I537" s="79"/>
    </row>
    <row r="538" spans="4:9" ht="15" x14ac:dyDescent="0.25">
      <c r="D538" s="78"/>
      <c r="E538" s="78"/>
      <c r="F538" s="78"/>
      <c r="I538" s="79"/>
    </row>
    <row r="539" spans="4:9" ht="15" x14ac:dyDescent="0.25">
      <c r="D539" s="78"/>
      <c r="E539" s="78"/>
      <c r="F539" s="78"/>
      <c r="I539" s="79"/>
    </row>
    <row r="540" spans="4:9" ht="15" x14ac:dyDescent="0.25">
      <c r="D540" s="78"/>
      <c r="E540" s="78"/>
      <c r="F540" s="78"/>
      <c r="I540" s="79"/>
    </row>
    <row r="541" spans="4:9" ht="15" x14ac:dyDescent="0.25">
      <c r="D541" s="78"/>
      <c r="E541" s="78"/>
      <c r="F541" s="78"/>
      <c r="I541" s="79"/>
    </row>
    <row r="542" spans="4:9" ht="15" x14ac:dyDescent="0.25">
      <c r="D542" s="78"/>
      <c r="E542" s="78"/>
      <c r="F542" s="78"/>
      <c r="I542" s="79"/>
    </row>
    <row r="543" spans="4:9" ht="15" x14ac:dyDescent="0.25">
      <c r="D543" s="78"/>
      <c r="E543" s="78"/>
      <c r="F543" s="78"/>
      <c r="I543" s="79"/>
    </row>
    <row r="544" spans="4:9" ht="15" x14ac:dyDescent="0.25">
      <c r="D544" s="78"/>
      <c r="E544" s="78"/>
      <c r="F544" s="78"/>
      <c r="I544" s="79"/>
    </row>
    <row r="545" spans="4:9" ht="15" x14ac:dyDescent="0.25">
      <c r="D545" s="78"/>
      <c r="E545" s="78"/>
      <c r="F545" s="78"/>
      <c r="I545" s="79"/>
    </row>
    <row r="546" spans="4:9" ht="15" x14ac:dyDescent="0.25">
      <c r="D546" s="78"/>
      <c r="E546" s="78"/>
      <c r="F546" s="78"/>
      <c r="I546" s="79"/>
    </row>
    <row r="547" spans="4:9" ht="15" x14ac:dyDescent="0.25">
      <c r="D547" s="78"/>
      <c r="E547" s="78"/>
      <c r="F547" s="78"/>
      <c r="I547" s="79"/>
    </row>
    <row r="548" spans="4:9" ht="15" x14ac:dyDescent="0.25">
      <c r="D548" s="78"/>
      <c r="E548" s="78"/>
      <c r="F548" s="78"/>
      <c r="I548" s="79"/>
    </row>
    <row r="549" spans="4:9" ht="15" x14ac:dyDescent="0.25">
      <c r="D549" s="78"/>
      <c r="E549" s="78"/>
      <c r="F549" s="78"/>
      <c r="I549" s="79"/>
    </row>
    <row r="550" spans="4:9" ht="15" x14ac:dyDescent="0.25">
      <c r="D550" s="78"/>
      <c r="E550" s="78"/>
      <c r="F550" s="78"/>
      <c r="I550" s="79"/>
    </row>
    <row r="551" spans="4:9" ht="15" x14ac:dyDescent="0.25">
      <c r="D551" s="78"/>
      <c r="E551" s="78"/>
      <c r="F551" s="78"/>
      <c r="I551" s="79"/>
    </row>
    <row r="552" spans="4:9" ht="15" x14ac:dyDescent="0.25">
      <c r="D552" s="78"/>
      <c r="E552" s="78"/>
      <c r="F552" s="78"/>
      <c r="I552" s="79"/>
    </row>
    <row r="553" spans="4:9" ht="15" x14ac:dyDescent="0.25">
      <c r="D553" s="78"/>
      <c r="E553" s="78"/>
      <c r="F553" s="78"/>
      <c r="I553" s="79"/>
    </row>
    <row r="554" spans="4:9" ht="15" x14ac:dyDescent="0.25">
      <c r="D554" s="78"/>
      <c r="E554" s="78"/>
      <c r="F554" s="78"/>
      <c r="I554" s="79"/>
    </row>
    <row r="555" spans="4:9" ht="15" x14ac:dyDescent="0.25">
      <c r="D555" s="78"/>
      <c r="E555" s="78"/>
      <c r="F555" s="78"/>
      <c r="I555" s="79"/>
    </row>
    <row r="556" spans="4:9" ht="15" x14ac:dyDescent="0.25">
      <c r="D556" s="78"/>
      <c r="E556" s="78"/>
      <c r="F556" s="78"/>
      <c r="I556" s="79"/>
    </row>
    <row r="557" spans="4:9" ht="15" x14ac:dyDescent="0.25">
      <c r="D557" s="78"/>
      <c r="E557" s="78"/>
      <c r="F557" s="78"/>
      <c r="I557" s="79"/>
    </row>
    <row r="558" spans="4:9" ht="15" x14ac:dyDescent="0.25">
      <c r="D558" s="78"/>
      <c r="E558" s="78"/>
      <c r="F558" s="78"/>
      <c r="I558" s="79"/>
    </row>
    <row r="559" spans="4:9" ht="15" x14ac:dyDescent="0.25">
      <c r="D559" s="78"/>
      <c r="E559" s="78"/>
      <c r="F559" s="78"/>
      <c r="I559" s="79"/>
    </row>
    <row r="560" spans="4:9" ht="15" x14ac:dyDescent="0.25">
      <c r="D560" s="78"/>
      <c r="E560" s="78"/>
      <c r="F560" s="78"/>
      <c r="I560" s="79"/>
    </row>
    <row r="561" spans="4:9" ht="15" x14ac:dyDescent="0.25">
      <c r="D561" s="78"/>
      <c r="E561" s="78"/>
      <c r="F561" s="78"/>
      <c r="I561" s="79"/>
    </row>
    <row r="562" spans="4:9" ht="15" x14ac:dyDescent="0.25">
      <c r="D562" s="78"/>
      <c r="E562" s="78"/>
      <c r="F562" s="78"/>
      <c r="I562" s="79"/>
    </row>
    <row r="563" spans="4:9" ht="15" x14ac:dyDescent="0.25">
      <c r="D563" s="78"/>
      <c r="E563" s="78"/>
      <c r="F563" s="78"/>
      <c r="I563" s="79"/>
    </row>
    <row r="564" spans="4:9" ht="15" x14ac:dyDescent="0.25">
      <c r="D564" s="78"/>
      <c r="E564" s="78"/>
      <c r="F564" s="78"/>
      <c r="I564" s="79"/>
    </row>
    <row r="565" spans="4:9" ht="15" x14ac:dyDescent="0.25">
      <c r="D565" s="78"/>
      <c r="E565" s="78"/>
      <c r="F565" s="78"/>
      <c r="I565" s="79"/>
    </row>
    <row r="566" spans="4:9" ht="15" x14ac:dyDescent="0.25">
      <c r="D566" s="78"/>
      <c r="E566" s="78"/>
      <c r="F566" s="78"/>
      <c r="I566" s="79"/>
    </row>
    <row r="567" spans="4:9" ht="15" x14ac:dyDescent="0.25">
      <c r="D567" s="78"/>
      <c r="E567" s="78"/>
      <c r="F567" s="78"/>
      <c r="I567" s="79"/>
    </row>
    <row r="568" spans="4:9" ht="15" x14ac:dyDescent="0.25">
      <c r="D568" s="78"/>
      <c r="E568" s="78"/>
      <c r="F568" s="78"/>
      <c r="I568" s="79"/>
    </row>
    <row r="569" spans="4:9" ht="15" x14ac:dyDescent="0.25">
      <c r="D569" s="78"/>
      <c r="E569" s="78"/>
      <c r="F569" s="78"/>
      <c r="I569" s="79"/>
    </row>
    <row r="570" spans="4:9" ht="15" x14ac:dyDescent="0.25">
      <c r="D570" s="78"/>
      <c r="E570" s="78"/>
      <c r="F570" s="78"/>
      <c r="I570" s="79"/>
    </row>
    <row r="571" spans="4:9" ht="15" x14ac:dyDescent="0.25">
      <c r="D571" s="78"/>
      <c r="E571" s="78"/>
      <c r="F571" s="78"/>
      <c r="I571" s="79"/>
    </row>
    <row r="572" spans="4:9" ht="15" x14ac:dyDescent="0.25">
      <c r="D572" s="78"/>
      <c r="E572" s="78"/>
      <c r="F572" s="78"/>
      <c r="I572" s="79"/>
    </row>
    <row r="573" spans="4:9" ht="15" x14ac:dyDescent="0.25">
      <c r="D573" s="78"/>
      <c r="E573" s="78"/>
      <c r="F573" s="78"/>
      <c r="I573" s="79"/>
    </row>
    <row r="574" spans="4:9" ht="15" x14ac:dyDescent="0.25">
      <c r="D574" s="78"/>
      <c r="E574" s="78"/>
      <c r="F574" s="78"/>
      <c r="I574" s="79"/>
    </row>
    <row r="575" spans="4:9" ht="15" x14ac:dyDescent="0.25">
      <c r="D575" s="78"/>
      <c r="E575" s="78"/>
      <c r="F575" s="78"/>
      <c r="I575" s="79"/>
    </row>
    <row r="576" spans="4:9" ht="15" x14ac:dyDescent="0.25">
      <c r="D576" s="78"/>
      <c r="E576" s="78"/>
      <c r="F576" s="78"/>
      <c r="I576" s="79"/>
    </row>
    <row r="577" spans="4:9" ht="15" x14ac:dyDescent="0.25">
      <c r="D577" s="78"/>
      <c r="E577" s="78"/>
      <c r="F577" s="78"/>
      <c r="I577" s="79"/>
    </row>
    <row r="578" spans="4:9" ht="15" x14ac:dyDescent="0.25">
      <c r="D578" s="78"/>
      <c r="E578" s="78"/>
      <c r="F578" s="78"/>
      <c r="I578" s="79"/>
    </row>
    <row r="579" spans="4:9" ht="15" x14ac:dyDescent="0.25">
      <c r="D579" s="78"/>
      <c r="E579" s="78"/>
      <c r="F579" s="78"/>
      <c r="I579" s="79"/>
    </row>
    <row r="580" spans="4:9" ht="15" x14ac:dyDescent="0.25">
      <c r="D580" s="78"/>
      <c r="E580" s="78"/>
      <c r="F580" s="78"/>
      <c r="I580" s="79"/>
    </row>
    <row r="581" spans="4:9" ht="15" x14ac:dyDescent="0.25">
      <c r="D581" s="78"/>
      <c r="E581" s="78"/>
      <c r="F581" s="78"/>
      <c r="I581" s="79"/>
    </row>
    <row r="582" spans="4:9" ht="15" x14ac:dyDescent="0.25">
      <c r="D582" s="78"/>
      <c r="E582" s="78"/>
      <c r="F582" s="78"/>
      <c r="I582" s="79"/>
    </row>
    <row r="583" spans="4:9" ht="15" x14ac:dyDescent="0.25">
      <c r="D583" s="78"/>
      <c r="E583" s="78"/>
      <c r="F583" s="78"/>
      <c r="I583" s="79"/>
    </row>
    <row r="584" spans="4:9" ht="15" x14ac:dyDescent="0.25">
      <c r="D584" s="78"/>
      <c r="E584" s="78"/>
      <c r="F584" s="78"/>
      <c r="I584" s="79"/>
    </row>
    <row r="585" spans="4:9" ht="15" x14ac:dyDescent="0.25">
      <c r="D585" s="78"/>
      <c r="E585" s="78"/>
      <c r="F585" s="78"/>
      <c r="I585" s="79"/>
    </row>
    <row r="586" spans="4:9" ht="15" x14ac:dyDescent="0.25">
      <c r="D586" s="78"/>
      <c r="E586" s="78"/>
      <c r="F586" s="78"/>
      <c r="I586" s="79"/>
    </row>
    <row r="587" spans="4:9" ht="15" x14ac:dyDescent="0.25">
      <c r="D587" s="78"/>
      <c r="E587" s="78"/>
      <c r="F587" s="78"/>
      <c r="I587" s="79"/>
    </row>
    <row r="588" spans="4:9" ht="15" x14ac:dyDescent="0.25">
      <c r="D588" s="78"/>
      <c r="E588" s="78"/>
      <c r="F588" s="78"/>
      <c r="I588" s="79"/>
    </row>
    <row r="589" spans="4:9" ht="15" x14ac:dyDescent="0.25">
      <c r="D589" s="78"/>
      <c r="E589" s="78"/>
      <c r="F589" s="78"/>
      <c r="I589" s="79"/>
    </row>
    <row r="590" spans="4:9" ht="15" x14ac:dyDescent="0.25">
      <c r="D590" s="78"/>
      <c r="E590" s="78"/>
      <c r="F590" s="78"/>
      <c r="I590" s="79"/>
    </row>
    <row r="591" spans="4:9" ht="15" x14ac:dyDescent="0.25">
      <c r="D591" s="78"/>
      <c r="E591" s="78"/>
      <c r="F591" s="78"/>
      <c r="I591" s="79"/>
    </row>
    <row r="592" spans="4:9" ht="15" x14ac:dyDescent="0.25">
      <c r="D592" s="78"/>
      <c r="E592" s="78"/>
      <c r="F592" s="78"/>
      <c r="I592" s="79"/>
    </row>
    <row r="593" spans="4:9" ht="15" x14ac:dyDescent="0.25">
      <c r="D593" s="78"/>
      <c r="E593" s="78"/>
      <c r="F593" s="78"/>
      <c r="I593" s="79"/>
    </row>
    <row r="594" spans="4:9" ht="15" x14ac:dyDescent="0.25">
      <c r="D594" s="78"/>
      <c r="E594" s="78"/>
      <c r="F594" s="78"/>
      <c r="I594" s="79"/>
    </row>
    <row r="595" spans="4:9" ht="15" x14ac:dyDescent="0.25">
      <c r="D595" s="78"/>
      <c r="E595" s="78"/>
      <c r="F595" s="78"/>
      <c r="I595" s="79"/>
    </row>
    <row r="596" spans="4:9" ht="15" x14ac:dyDescent="0.25">
      <c r="D596" s="78"/>
      <c r="E596" s="78"/>
      <c r="F596" s="78"/>
      <c r="I596" s="79"/>
    </row>
    <row r="597" spans="4:9" ht="15" x14ac:dyDescent="0.25">
      <c r="D597" s="78"/>
      <c r="E597" s="78"/>
      <c r="F597" s="78"/>
      <c r="I597" s="79"/>
    </row>
    <row r="598" spans="4:9" ht="15" x14ac:dyDescent="0.25">
      <c r="D598" s="78"/>
      <c r="E598" s="78"/>
      <c r="F598" s="78"/>
      <c r="I598" s="79"/>
    </row>
    <row r="599" spans="4:9" ht="15" x14ac:dyDescent="0.25">
      <c r="D599" s="78"/>
      <c r="E599" s="78"/>
      <c r="F599" s="78"/>
      <c r="I599" s="79"/>
    </row>
    <row r="600" spans="4:9" ht="15" x14ac:dyDescent="0.25">
      <c r="D600" s="78"/>
      <c r="E600" s="78"/>
      <c r="F600" s="78"/>
      <c r="I600" s="79"/>
    </row>
    <row r="601" spans="4:9" ht="15" x14ac:dyDescent="0.25">
      <c r="D601" s="78"/>
      <c r="E601" s="78"/>
      <c r="F601" s="78"/>
      <c r="I601" s="79"/>
    </row>
    <row r="602" spans="4:9" ht="15" x14ac:dyDescent="0.25">
      <c r="D602" s="78"/>
      <c r="E602" s="78"/>
      <c r="F602" s="78"/>
      <c r="I602" s="79"/>
    </row>
    <row r="603" spans="4:9" ht="15" x14ac:dyDescent="0.25">
      <c r="D603" s="78"/>
      <c r="E603" s="78"/>
      <c r="F603" s="78"/>
      <c r="I603" s="79"/>
    </row>
    <row r="604" spans="4:9" ht="15" x14ac:dyDescent="0.25">
      <c r="D604" s="78"/>
      <c r="E604" s="78"/>
      <c r="F604" s="78"/>
      <c r="I604" s="79"/>
    </row>
    <row r="605" spans="4:9" ht="15" x14ac:dyDescent="0.25">
      <c r="D605" s="78"/>
      <c r="E605" s="78"/>
      <c r="F605" s="78"/>
      <c r="I605" s="79"/>
    </row>
    <row r="606" spans="4:9" ht="15" x14ac:dyDescent="0.25">
      <c r="D606" s="78"/>
      <c r="E606" s="78"/>
      <c r="F606" s="78"/>
      <c r="I606" s="79"/>
    </row>
    <row r="607" spans="4:9" ht="15" x14ac:dyDescent="0.25">
      <c r="D607" s="78"/>
      <c r="E607" s="78"/>
      <c r="F607" s="78"/>
      <c r="I607" s="79"/>
    </row>
    <row r="608" spans="4:9" ht="15" x14ac:dyDescent="0.25">
      <c r="D608" s="78"/>
      <c r="E608" s="78"/>
      <c r="F608" s="78"/>
      <c r="I608" s="79"/>
    </row>
    <row r="609" spans="4:9" ht="15" x14ac:dyDescent="0.25">
      <c r="D609" s="78"/>
      <c r="E609" s="78"/>
      <c r="F609" s="78"/>
      <c r="I609" s="79"/>
    </row>
    <row r="610" spans="4:9" ht="15" x14ac:dyDescent="0.25">
      <c r="D610" s="78"/>
      <c r="E610" s="78"/>
      <c r="F610" s="78"/>
      <c r="I610" s="79"/>
    </row>
    <row r="611" spans="4:9" ht="15" x14ac:dyDescent="0.25">
      <c r="D611" s="78"/>
      <c r="E611" s="78"/>
      <c r="F611" s="78"/>
      <c r="I611" s="79"/>
    </row>
    <row r="612" spans="4:9" ht="15" x14ac:dyDescent="0.25">
      <c r="D612" s="78"/>
      <c r="E612" s="78"/>
      <c r="F612" s="78"/>
      <c r="I612" s="79"/>
    </row>
    <row r="613" spans="4:9" ht="15" x14ac:dyDescent="0.25">
      <c r="D613" s="78"/>
      <c r="E613" s="78"/>
      <c r="F613" s="78"/>
      <c r="I613" s="79"/>
    </row>
    <row r="614" spans="4:9" ht="15" x14ac:dyDescent="0.25">
      <c r="D614" s="78"/>
      <c r="E614" s="78"/>
      <c r="F614" s="78"/>
      <c r="I614" s="79"/>
    </row>
    <row r="615" spans="4:9" ht="15" x14ac:dyDescent="0.25">
      <c r="D615" s="78"/>
      <c r="E615" s="78"/>
      <c r="F615" s="78"/>
      <c r="I615" s="79"/>
    </row>
    <row r="616" spans="4:9" ht="15" x14ac:dyDescent="0.25">
      <c r="D616" s="78"/>
      <c r="E616" s="78"/>
      <c r="F616" s="78"/>
      <c r="I616" s="79"/>
    </row>
    <row r="617" spans="4:9" ht="15" x14ac:dyDescent="0.25">
      <c r="D617" s="78"/>
      <c r="E617" s="78"/>
      <c r="F617" s="78"/>
      <c r="I617" s="79"/>
    </row>
    <row r="618" spans="4:9" ht="15" x14ac:dyDescent="0.25">
      <c r="D618" s="78"/>
      <c r="E618" s="78"/>
      <c r="F618" s="78"/>
      <c r="I618" s="79"/>
    </row>
    <row r="619" spans="4:9" ht="15" x14ac:dyDescent="0.25">
      <c r="D619" s="78"/>
      <c r="E619" s="78"/>
      <c r="F619" s="78"/>
      <c r="I619" s="79"/>
    </row>
    <row r="620" spans="4:9" ht="15" x14ac:dyDescent="0.25">
      <c r="D620" s="78"/>
      <c r="E620" s="78"/>
      <c r="F620" s="78"/>
      <c r="I620" s="79"/>
    </row>
    <row r="621" spans="4:9" ht="15" x14ac:dyDescent="0.25">
      <c r="D621" s="78"/>
      <c r="E621" s="78"/>
      <c r="F621" s="78"/>
      <c r="I621" s="79"/>
    </row>
    <row r="622" spans="4:9" ht="15" x14ac:dyDescent="0.25">
      <c r="D622" s="78"/>
      <c r="E622" s="78"/>
      <c r="F622" s="78"/>
      <c r="I622" s="79"/>
    </row>
    <row r="623" spans="4:9" ht="15" x14ac:dyDescent="0.25">
      <c r="D623" s="78"/>
      <c r="E623" s="78"/>
      <c r="F623" s="78"/>
      <c r="I623" s="79"/>
    </row>
    <row r="624" spans="4:9" ht="15" x14ac:dyDescent="0.25">
      <c r="D624" s="78"/>
      <c r="E624" s="78"/>
      <c r="F624" s="78"/>
      <c r="I624" s="79"/>
    </row>
    <row r="625" spans="4:9" ht="15" x14ac:dyDescent="0.25">
      <c r="D625" s="78"/>
      <c r="E625" s="78"/>
      <c r="F625" s="78"/>
      <c r="I625" s="79"/>
    </row>
    <row r="626" spans="4:9" ht="15" x14ac:dyDescent="0.25">
      <c r="D626" s="78"/>
      <c r="E626" s="78"/>
      <c r="F626" s="78"/>
      <c r="I626" s="79"/>
    </row>
    <row r="627" spans="4:9" ht="15" x14ac:dyDescent="0.25">
      <c r="D627" s="78"/>
      <c r="E627" s="78"/>
      <c r="F627" s="78"/>
      <c r="I627" s="79"/>
    </row>
    <row r="628" spans="4:9" ht="15" x14ac:dyDescent="0.25">
      <c r="D628" s="78"/>
      <c r="E628" s="78"/>
      <c r="F628" s="78"/>
      <c r="I628" s="79"/>
    </row>
    <row r="629" spans="4:9" ht="15" x14ac:dyDescent="0.25">
      <c r="D629" s="78"/>
      <c r="E629" s="78"/>
      <c r="F629" s="78"/>
      <c r="I629" s="79"/>
    </row>
    <row r="630" spans="4:9" ht="15" x14ac:dyDescent="0.25">
      <c r="D630" s="78"/>
      <c r="E630" s="78"/>
      <c r="F630" s="78"/>
      <c r="I630" s="79"/>
    </row>
    <row r="631" spans="4:9" ht="15" x14ac:dyDescent="0.25">
      <c r="D631" s="78"/>
      <c r="E631" s="78"/>
      <c r="F631" s="78"/>
      <c r="I631" s="79"/>
    </row>
    <row r="632" spans="4:9" ht="15" x14ac:dyDescent="0.25">
      <c r="D632" s="78"/>
      <c r="E632" s="78"/>
      <c r="F632" s="78"/>
      <c r="I632" s="79"/>
    </row>
    <row r="633" spans="4:9" ht="15" x14ac:dyDescent="0.25">
      <c r="D633" s="78"/>
      <c r="E633" s="78"/>
      <c r="F633" s="78"/>
      <c r="I633" s="79"/>
    </row>
    <row r="634" spans="4:9" ht="15" x14ac:dyDescent="0.25">
      <c r="D634" s="78"/>
      <c r="E634" s="78"/>
      <c r="F634" s="78"/>
      <c r="I634" s="79"/>
    </row>
    <row r="635" spans="4:9" ht="15" x14ac:dyDescent="0.25">
      <c r="D635" s="78"/>
      <c r="E635" s="78"/>
      <c r="F635" s="78"/>
      <c r="I635" s="79"/>
    </row>
    <row r="636" spans="4:9" ht="15" x14ac:dyDescent="0.25">
      <c r="D636" s="78"/>
      <c r="E636" s="78"/>
      <c r="F636" s="78"/>
      <c r="I636" s="79"/>
    </row>
    <row r="637" spans="4:9" ht="15" x14ac:dyDescent="0.25">
      <c r="D637" s="78"/>
      <c r="E637" s="78"/>
      <c r="F637" s="78"/>
      <c r="I637" s="79"/>
    </row>
    <row r="638" spans="4:9" ht="15" x14ac:dyDescent="0.25">
      <c r="D638" s="78"/>
      <c r="E638" s="78"/>
      <c r="F638" s="78"/>
      <c r="I638" s="79"/>
    </row>
    <row r="639" spans="4:9" ht="15" x14ac:dyDescent="0.25">
      <c r="D639" s="78"/>
      <c r="E639" s="78"/>
      <c r="F639" s="78"/>
      <c r="I639" s="79"/>
    </row>
    <row r="640" spans="4:9" ht="15" x14ac:dyDescent="0.25">
      <c r="D640" s="78"/>
      <c r="E640" s="78"/>
      <c r="F640" s="78"/>
      <c r="I640" s="79"/>
    </row>
    <row r="641" spans="4:9" ht="15" x14ac:dyDescent="0.25">
      <c r="D641" s="78"/>
      <c r="E641" s="78"/>
      <c r="F641" s="78"/>
      <c r="I641" s="79"/>
    </row>
    <row r="642" spans="4:9" ht="15" x14ac:dyDescent="0.25">
      <c r="D642" s="78"/>
      <c r="E642" s="78"/>
      <c r="F642" s="78"/>
      <c r="I642" s="79"/>
    </row>
    <row r="643" spans="4:9" ht="15" x14ac:dyDescent="0.25">
      <c r="D643" s="78"/>
      <c r="E643" s="78"/>
      <c r="F643" s="78"/>
      <c r="I643" s="79"/>
    </row>
    <row r="644" spans="4:9" ht="15" x14ac:dyDescent="0.25">
      <c r="D644" s="78"/>
      <c r="E644" s="78"/>
      <c r="F644" s="78"/>
      <c r="I644" s="79"/>
    </row>
    <row r="645" spans="4:9" ht="15" x14ac:dyDescent="0.25">
      <c r="D645" s="78"/>
      <c r="E645" s="78"/>
      <c r="F645" s="78"/>
      <c r="I645" s="79"/>
    </row>
    <row r="646" spans="4:9" ht="15" x14ac:dyDescent="0.25">
      <c r="D646" s="78"/>
      <c r="E646" s="78"/>
      <c r="F646" s="78"/>
      <c r="I646" s="79"/>
    </row>
    <row r="647" spans="4:9" ht="15" x14ac:dyDescent="0.25">
      <c r="D647" s="78"/>
      <c r="E647" s="78"/>
      <c r="F647" s="78"/>
      <c r="I647" s="79"/>
    </row>
    <row r="648" spans="4:9" ht="15" x14ac:dyDescent="0.25">
      <c r="D648" s="78"/>
      <c r="E648" s="78"/>
      <c r="F648" s="78"/>
      <c r="I648" s="79"/>
    </row>
    <row r="649" spans="4:9" ht="15" x14ac:dyDescent="0.25">
      <c r="D649" s="78"/>
      <c r="E649" s="78"/>
      <c r="F649" s="78"/>
      <c r="I649" s="79"/>
    </row>
    <row r="650" spans="4:9" ht="15" x14ac:dyDescent="0.25">
      <c r="D650" s="78"/>
      <c r="E650" s="78"/>
      <c r="F650" s="78"/>
      <c r="I650" s="79"/>
    </row>
    <row r="651" spans="4:9" ht="15" x14ac:dyDescent="0.25">
      <c r="D651" s="78"/>
      <c r="E651" s="78"/>
      <c r="F651" s="78"/>
      <c r="I651" s="79"/>
    </row>
    <row r="652" spans="4:9" ht="15" x14ac:dyDescent="0.25">
      <c r="D652" s="78"/>
      <c r="E652" s="78"/>
      <c r="F652" s="78"/>
      <c r="I652" s="79"/>
    </row>
    <row r="653" spans="4:9" ht="15" x14ac:dyDescent="0.25">
      <c r="D653" s="78"/>
      <c r="E653" s="78"/>
      <c r="F653" s="78"/>
      <c r="I653" s="79"/>
    </row>
    <row r="654" spans="4:9" ht="15" x14ac:dyDescent="0.25">
      <c r="D654" s="78"/>
      <c r="E654" s="78"/>
      <c r="F654" s="78"/>
      <c r="I654" s="79"/>
    </row>
    <row r="655" spans="4:9" ht="15" x14ac:dyDescent="0.25">
      <c r="D655" s="78"/>
      <c r="E655" s="78"/>
      <c r="F655" s="78"/>
      <c r="I655" s="79"/>
    </row>
    <row r="656" spans="4:9" ht="15" x14ac:dyDescent="0.25">
      <c r="D656" s="78"/>
      <c r="E656" s="78"/>
      <c r="F656" s="78"/>
      <c r="I656" s="79"/>
    </row>
    <row r="657" spans="4:9" ht="15" x14ac:dyDescent="0.25">
      <c r="D657" s="78"/>
      <c r="E657" s="78"/>
      <c r="F657" s="78"/>
      <c r="I657" s="79"/>
    </row>
    <row r="658" spans="4:9" ht="15" x14ac:dyDescent="0.25">
      <c r="D658" s="78"/>
      <c r="E658" s="78"/>
      <c r="F658" s="78"/>
      <c r="I658" s="79"/>
    </row>
    <row r="659" spans="4:9" ht="15" x14ac:dyDescent="0.25">
      <c r="D659" s="78"/>
      <c r="E659" s="78"/>
      <c r="F659" s="78"/>
      <c r="I659" s="79"/>
    </row>
    <row r="660" spans="4:9" ht="15" x14ac:dyDescent="0.25">
      <c r="D660" s="78"/>
      <c r="E660" s="78"/>
      <c r="F660" s="78"/>
      <c r="I660" s="79"/>
    </row>
    <row r="661" spans="4:9" ht="15" x14ac:dyDescent="0.25">
      <c r="D661" s="78"/>
      <c r="E661" s="78"/>
      <c r="F661" s="78"/>
      <c r="I661" s="79"/>
    </row>
    <row r="662" spans="4:9" ht="15" x14ac:dyDescent="0.25">
      <c r="D662" s="78"/>
      <c r="E662" s="78"/>
      <c r="F662" s="78"/>
      <c r="I662" s="79"/>
    </row>
    <row r="663" spans="4:9" ht="15" x14ac:dyDescent="0.25">
      <c r="D663" s="78"/>
      <c r="E663" s="78"/>
      <c r="F663" s="78"/>
      <c r="I663" s="79"/>
    </row>
    <row r="664" spans="4:9" ht="15" x14ac:dyDescent="0.25">
      <c r="D664" s="78"/>
      <c r="E664" s="78"/>
      <c r="F664" s="78"/>
      <c r="I664" s="79"/>
    </row>
    <row r="665" spans="4:9" ht="15" x14ac:dyDescent="0.25">
      <c r="D665" s="78"/>
      <c r="E665" s="78"/>
      <c r="F665" s="78"/>
      <c r="I665" s="79"/>
    </row>
    <row r="666" spans="4:9" ht="15" x14ac:dyDescent="0.25">
      <c r="D666" s="78"/>
      <c r="E666" s="78"/>
      <c r="F666" s="78"/>
      <c r="I666" s="79"/>
    </row>
    <row r="667" spans="4:9" ht="15" x14ac:dyDescent="0.25">
      <c r="D667" s="78"/>
      <c r="E667" s="78"/>
      <c r="F667" s="78"/>
      <c r="I667" s="79"/>
    </row>
    <row r="668" spans="4:9" ht="15" x14ac:dyDescent="0.25">
      <c r="D668" s="78"/>
      <c r="E668" s="78"/>
      <c r="F668" s="78"/>
      <c r="I668" s="79"/>
    </row>
    <row r="669" spans="4:9" ht="15" x14ac:dyDescent="0.25">
      <c r="D669" s="78"/>
      <c r="E669" s="78"/>
      <c r="F669" s="78"/>
      <c r="I669" s="79"/>
    </row>
    <row r="670" spans="4:9" ht="15" x14ac:dyDescent="0.25">
      <c r="D670" s="78"/>
      <c r="E670" s="78"/>
      <c r="F670" s="78"/>
      <c r="I670" s="79"/>
    </row>
    <row r="671" spans="4:9" ht="15" x14ac:dyDescent="0.25">
      <c r="D671" s="78"/>
      <c r="E671" s="78"/>
      <c r="F671" s="78"/>
      <c r="I671" s="79"/>
    </row>
    <row r="672" spans="4:9" ht="15" x14ac:dyDescent="0.25">
      <c r="D672" s="78"/>
      <c r="E672" s="78"/>
      <c r="F672" s="78"/>
      <c r="I672" s="79"/>
    </row>
    <row r="673" spans="4:9" ht="15" x14ac:dyDescent="0.25">
      <c r="D673" s="78"/>
      <c r="E673" s="78"/>
      <c r="F673" s="78"/>
      <c r="I673" s="79"/>
    </row>
    <row r="674" spans="4:9" ht="15" x14ac:dyDescent="0.25">
      <c r="D674" s="78"/>
      <c r="E674" s="78"/>
      <c r="F674" s="78"/>
      <c r="I674" s="79"/>
    </row>
    <row r="675" spans="4:9" ht="15" x14ac:dyDescent="0.25">
      <c r="D675" s="78"/>
      <c r="E675" s="78"/>
      <c r="F675" s="78"/>
      <c r="I675" s="79"/>
    </row>
    <row r="676" spans="4:9" ht="15" x14ac:dyDescent="0.25">
      <c r="D676" s="78"/>
      <c r="E676" s="78"/>
      <c r="F676" s="78"/>
      <c r="I676" s="79"/>
    </row>
    <row r="677" spans="4:9" ht="15" x14ac:dyDescent="0.25">
      <c r="D677" s="78"/>
      <c r="E677" s="78"/>
      <c r="F677" s="78"/>
      <c r="I677" s="79"/>
    </row>
    <row r="678" spans="4:9" ht="15" x14ac:dyDescent="0.25">
      <c r="D678" s="78"/>
      <c r="E678" s="78"/>
      <c r="F678" s="78"/>
      <c r="I678" s="79"/>
    </row>
    <row r="679" spans="4:9" ht="15" x14ac:dyDescent="0.25">
      <c r="D679" s="78"/>
      <c r="E679" s="78"/>
      <c r="F679" s="78"/>
      <c r="I679" s="79"/>
    </row>
    <row r="680" spans="4:9" ht="15" x14ac:dyDescent="0.25">
      <c r="D680" s="78"/>
      <c r="E680" s="78"/>
      <c r="F680" s="78"/>
      <c r="I680" s="79"/>
    </row>
    <row r="681" spans="4:9" ht="15" x14ac:dyDescent="0.25">
      <c r="D681" s="78"/>
      <c r="E681" s="78"/>
      <c r="F681" s="78"/>
      <c r="I681" s="79"/>
    </row>
    <row r="682" spans="4:9" ht="15" x14ac:dyDescent="0.25">
      <c r="D682" s="78"/>
      <c r="E682" s="78"/>
      <c r="F682" s="78"/>
      <c r="I682" s="79"/>
    </row>
    <row r="683" spans="4:9" ht="15" x14ac:dyDescent="0.25">
      <c r="D683" s="78"/>
      <c r="E683" s="78"/>
      <c r="F683" s="78"/>
      <c r="I683" s="79"/>
    </row>
    <row r="684" spans="4:9" ht="15" x14ac:dyDescent="0.25">
      <c r="D684" s="78"/>
      <c r="E684" s="78"/>
      <c r="F684" s="78"/>
      <c r="I684" s="79"/>
    </row>
    <row r="685" spans="4:9" ht="15" x14ac:dyDescent="0.25">
      <c r="D685" s="78"/>
      <c r="E685" s="78"/>
      <c r="F685" s="78"/>
      <c r="I685" s="79"/>
    </row>
    <row r="686" spans="4:9" ht="15" x14ac:dyDescent="0.25">
      <c r="D686" s="78"/>
      <c r="E686" s="78"/>
      <c r="F686" s="78"/>
      <c r="I686" s="79"/>
    </row>
    <row r="687" spans="4:9" ht="15" x14ac:dyDescent="0.25">
      <c r="D687" s="78"/>
      <c r="E687" s="78"/>
      <c r="F687" s="78"/>
      <c r="I687" s="79"/>
    </row>
    <row r="688" spans="4:9" ht="15" x14ac:dyDescent="0.25">
      <c r="D688" s="78"/>
      <c r="E688" s="78"/>
      <c r="F688" s="78"/>
      <c r="I688" s="79"/>
    </row>
    <row r="689" spans="4:9" ht="15" x14ac:dyDescent="0.25">
      <c r="D689" s="78"/>
      <c r="E689" s="78"/>
      <c r="F689" s="78"/>
      <c r="I689" s="79"/>
    </row>
    <row r="690" spans="4:9" ht="15" x14ac:dyDescent="0.25">
      <c r="D690" s="78"/>
      <c r="E690" s="78"/>
      <c r="F690" s="78"/>
      <c r="I690" s="79"/>
    </row>
    <row r="691" spans="4:9" ht="15" x14ac:dyDescent="0.25">
      <c r="D691" s="78"/>
      <c r="E691" s="78"/>
      <c r="F691" s="78"/>
      <c r="I691" s="79"/>
    </row>
    <row r="692" spans="4:9" ht="15" x14ac:dyDescent="0.25">
      <c r="D692" s="78"/>
      <c r="E692" s="78"/>
      <c r="F692" s="78"/>
      <c r="I692" s="79"/>
    </row>
    <row r="693" spans="4:9" ht="15" x14ac:dyDescent="0.25">
      <c r="D693" s="78"/>
      <c r="E693" s="78"/>
      <c r="F693" s="78"/>
      <c r="I693" s="79"/>
    </row>
    <row r="694" spans="4:9" ht="15" x14ac:dyDescent="0.25">
      <c r="D694" s="78"/>
      <c r="E694" s="78"/>
      <c r="F694" s="78"/>
      <c r="I694" s="79"/>
    </row>
    <row r="695" spans="4:9" ht="15" x14ac:dyDescent="0.25">
      <c r="D695" s="78"/>
      <c r="E695" s="78"/>
      <c r="F695" s="78"/>
      <c r="I695" s="79"/>
    </row>
    <row r="696" spans="4:9" ht="15" x14ac:dyDescent="0.25">
      <c r="D696" s="78"/>
      <c r="E696" s="78"/>
      <c r="F696" s="78"/>
      <c r="I696" s="79"/>
    </row>
    <row r="697" spans="4:9" ht="15" x14ac:dyDescent="0.25">
      <c r="D697" s="78"/>
      <c r="E697" s="78"/>
      <c r="F697" s="78"/>
      <c r="I697" s="79"/>
    </row>
    <row r="698" spans="4:9" ht="15" x14ac:dyDescent="0.25">
      <c r="D698" s="78"/>
      <c r="E698" s="78"/>
      <c r="F698" s="78"/>
      <c r="I698" s="79"/>
    </row>
    <row r="699" spans="4:9" ht="15" x14ac:dyDescent="0.25">
      <c r="D699" s="78"/>
      <c r="E699" s="78"/>
      <c r="F699" s="78"/>
      <c r="I699" s="79"/>
    </row>
    <row r="700" spans="4:9" ht="15" x14ac:dyDescent="0.25">
      <c r="D700" s="78"/>
      <c r="E700" s="78"/>
      <c r="F700" s="78"/>
      <c r="I700" s="79"/>
    </row>
    <row r="701" spans="4:9" ht="15" x14ac:dyDescent="0.25">
      <c r="D701" s="78"/>
      <c r="E701" s="78"/>
      <c r="F701" s="78"/>
      <c r="I701" s="79"/>
    </row>
    <row r="702" spans="4:9" ht="15" x14ac:dyDescent="0.25">
      <c r="D702" s="78"/>
      <c r="E702" s="78"/>
      <c r="F702" s="78"/>
      <c r="I702" s="79"/>
    </row>
    <row r="703" spans="4:9" ht="15" x14ac:dyDescent="0.25">
      <c r="D703" s="78"/>
      <c r="E703" s="78"/>
      <c r="F703" s="78"/>
      <c r="I703" s="79"/>
    </row>
    <row r="704" spans="4:9" ht="15" x14ac:dyDescent="0.25">
      <c r="D704" s="78"/>
      <c r="E704" s="78"/>
      <c r="F704" s="78"/>
      <c r="I704" s="79"/>
    </row>
    <row r="705" spans="4:9" ht="15" x14ac:dyDescent="0.25">
      <c r="D705" s="78"/>
      <c r="E705" s="78"/>
      <c r="F705" s="78"/>
      <c r="I705" s="79"/>
    </row>
    <row r="706" spans="4:9" ht="15" x14ac:dyDescent="0.25">
      <c r="D706" s="78"/>
      <c r="E706" s="78"/>
      <c r="F706" s="78"/>
      <c r="I706" s="79"/>
    </row>
    <row r="707" spans="4:9" ht="15" x14ac:dyDescent="0.25">
      <c r="D707" s="78"/>
      <c r="E707" s="78"/>
      <c r="F707" s="78"/>
      <c r="I707" s="79"/>
    </row>
    <row r="708" spans="4:9" ht="15" x14ac:dyDescent="0.25">
      <c r="D708" s="78"/>
      <c r="E708" s="78"/>
      <c r="F708" s="78"/>
      <c r="I708" s="79"/>
    </row>
    <row r="709" spans="4:9" ht="15" x14ac:dyDescent="0.25">
      <c r="D709" s="78"/>
      <c r="E709" s="78"/>
      <c r="F709" s="78"/>
      <c r="I709" s="79"/>
    </row>
    <row r="710" spans="4:9" ht="15" x14ac:dyDescent="0.25">
      <c r="D710" s="78"/>
      <c r="E710" s="78"/>
      <c r="F710" s="78"/>
      <c r="I710" s="79"/>
    </row>
    <row r="711" spans="4:9" ht="15" x14ac:dyDescent="0.25">
      <c r="D711" s="78"/>
      <c r="E711" s="78"/>
      <c r="F711" s="78"/>
      <c r="I711" s="79"/>
    </row>
    <row r="712" spans="4:9" ht="15" x14ac:dyDescent="0.25">
      <c r="D712" s="78"/>
      <c r="E712" s="78"/>
      <c r="F712" s="78"/>
      <c r="I712" s="79"/>
    </row>
    <row r="713" spans="4:9" ht="15" x14ac:dyDescent="0.25">
      <c r="D713" s="78"/>
      <c r="E713" s="78"/>
      <c r="F713" s="78"/>
      <c r="I713" s="79"/>
    </row>
    <row r="714" spans="4:9" ht="15" x14ac:dyDescent="0.25">
      <c r="D714" s="78"/>
      <c r="E714" s="78"/>
      <c r="F714" s="78"/>
      <c r="I714" s="79"/>
    </row>
    <row r="715" spans="4:9" ht="15" x14ac:dyDescent="0.25">
      <c r="D715" s="78"/>
      <c r="E715" s="78"/>
      <c r="F715" s="78"/>
      <c r="I715" s="79"/>
    </row>
    <row r="716" spans="4:9" ht="15" x14ac:dyDescent="0.25">
      <c r="D716" s="78"/>
      <c r="E716" s="78"/>
      <c r="F716" s="78"/>
      <c r="I716" s="79"/>
    </row>
    <row r="717" spans="4:9" ht="15" x14ac:dyDescent="0.25">
      <c r="D717" s="78"/>
      <c r="E717" s="78"/>
      <c r="F717" s="78"/>
      <c r="I717" s="79"/>
    </row>
    <row r="718" spans="4:9" ht="15" x14ac:dyDescent="0.25">
      <c r="D718" s="78"/>
      <c r="E718" s="78"/>
      <c r="F718" s="78"/>
      <c r="I718" s="79"/>
    </row>
    <row r="719" spans="4:9" ht="15" x14ac:dyDescent="0.25">
      <c r="D719" s="78"/>
      <c r="E719" s="78"/>
      <c r="F719" s="78"/>
      <c r="I719" s="79"/>
    </row>
    <row r="720" spans="4:9" ht="15" x14ac:dyDescent="0.25">
      <c r="D720" s="78"/>
      <c r="E720" s="78"/>
      <c r="F720" s="78"/>
      <c r="I720" s="79"/>
    </row>
    <row r="721" spans="4:9" ht="15" x14ac:dyDescent="0.25">
      <c r="D721" s="78"/>
      <c r="E721" s="78"/>
      <c r="F721" s="78"/>
      <c r="I721" s="79"/>
    </row>
    <row r="722" spans="4:9" ht="15" x14ac:dyDescent="0.25">
      <c r="D722" s="78"/>
      <c r="E722" s="78"/>
      <c r="F722" s="78"/>
      <c r="I722" s="79"/>
    </row>
    <row r="723" spans="4:9" ht="15" x14ac:dyDescent="0.25">
      <c r="D723" s="78"/>
      <c r="E723" s="78"/>
      <c r="F723" s="78"/>
      <c r="I723" s="79"/>
    </row>
    <row r="724" spans="4:9" ht="15" x14ac:dyDescent="0.25">
      <c r="D724" s="78"/>
      <c r="E724" s="78"/>
      <c r="F724" s="78"/>
      <c r="I724" s="79"/>
    </row>
    <row r="725" spans="4:9" ht="15" x14ac:dyDescent="0.25">
      <c r="D725" s="78"/>
      <c r="E725" s="78"/>
      <c r="F725" s="78"/>
      <c r="I725" s="79"/>
    </row>
    <row r="726" spans="4:9" ht="15" x14ac:dyDescent="0.25">
      <c r="D726" s="78"/>
      <c r="E726" s="78"/>
      <c r="F726" s="78"/>
      <c r="I726" s="79"/>
    </row>
    <row r="727" spans="4:9" ht="15" x14ac:dyDescent="0.25">
      <c r="D727" s="78"/>
      <c r="E727" s="78"/>
      <c r="F727" s="78"/>
      <c r="I727" s="79"/>
    </row>
    <row r="728" spans="4:9" ht="15" x14ac:dyDescent="0.25">
      <c r="D728" s="78"/>
      <c r="E728" s="78"/>
      <c r="F728" s="78"/>
      <c r="I728" s="79"/>
    </row>
    <row r="729" spans="4:9" ht="15" x14ac:dyDescent="0.25">
      <c r="D729" s="78"/>
      <c r="E729" s="78"/>
      <c r="F729" s="78"/>
      <c r="I729" s="79"/>
    </row>
    <row r="730" spans="4:9" ht="15" x14ac:dyDescent="0.25">
      <c r="D730" s="78"/>
      <c r="E730" s="78"/>
      <c r="F730" s="78"/>
      <c r="I730" s="79"/>
    </row>
    <row r="731" spans="4:9" ht="15" x14ac:dyDescent="0.25">
      <c r="D731" s="78"/>
      <c r="E731" s="78"/>
      <c r="F731" s="78"/>
      <c r="I731" s="79"/>
    </row>
    <row r="732" spans="4:9" ht="15" x14ac:dyDescent="0.25">
      <c r="D732" s="78"/>
      <c r="E732" s="78"/>
      <c r="F732" s="78"/>
      <c r="I732" s="79"/>
    </row>
    <row r="733" spans="4:9" ht="15" x14ac:dyDescent="0.25">
      <c r="D733" s="78"/>
      <c r="E733" s="78"/>
      <c r="F733" s="78"/>
      <c r="I733" s="79"/>
    </row>
    <row r="734" spans="4:9" ht="15" x14ac:dyDescent="0.25">
      <c r="D734" s="78"/>
      <c r="E734" s="78"/>
      <c r="F734" s="78"/>
      <c r="I734" s="79"/>
    </row>
    <row r="735" spans="4:9" ht="15" x14ac:dyDescent="0.25">
      <c r="D735" s="78"/>
      <c r="E735" s="78"/>
      <c r="F735" s="78"/>
      <c r="I735" s="79"/>
    </row>
    <row r="736" spans="4:9" ht="15" x14ac:dyDescent="0.25">
      <c r="D736" s="78"/>
      <c r="E736" s="78"/>
      <c r="F736" s="78"/>
      <c r="I736" s="79"/>
    </row>
    <row r="737" spans="4:9" ht="15" x14ac:dyDescent="0.25">
      <c r="D737" s="78"/>
      <c r="E737" s="78"/>
      <c r="F737" s="78"/>
      <c r="I737" s="79"/>
    </row>
    <row r="738" spans="4:9" ht="15" x14ac:dyDescent="0.25">
      <c r="D738" s="78"/>
      <c r="E738" s="78"/>
      <c r="F738" s="78"/>
      <c r="I738" s="79"/>
    </row>
    <row r="739" spans="4:9" ht="15" x14ac:dyDescent="0.25">
      <c r="D739" s="78"/>
      <c r="E739" s="78"/>
      <c r="F739" s="78"/>
      <c r="I739" s="79"/>
    </row>
    <row r="740" spans="4:9" ht="15" x14ac:dyDescent="0.25">
      <c r="D740" s="78"/>
      <c r="E740" s="78"/>
      <c r="F740" s="78"/>
      <c r="I740" s="79"/>
    </row>
    <row r="741" spans="4:9" ht="15" x14ac:dyDescent="0.25">
      <c r="D741" s="78"/>
      <c r="E741" s="78"/>
      <c r="F741" s="78"/>
      <c r="I741" s="79"/>
    </row>
    <row r="742" spans="4:9" ht="15" x14ac:dyDescent="0.25">
      <c r="D742" s="78"/>
      <c r="E742" s="78"/>
      <c r="F742" s="78"/>
      <c r="I742" s="79"/>
    </row>
    <row r="743" spans="4:9" ht="15" x14ac:dyDescent="0.25">
      <c r="D743" s="78"/>
      <c r="E743" s="78"/>
      <c r="F743" s="78"/>
      <c r="I743" s="79"/>
    </row>
    <row r="744" spans="4:9" ht="15" x14ac:dyDescent="0.25">
      <c r="D744" s="78"/>
      <c r="E744" s="78"/>
      <c r="F744" s="78"/>
      <c r="I744" s="79"/>
    </row>
    <row r="745" spans="4:9" ht="15" x14ac:dyDescent="0.25">
      <c r="D745" s="78"/>
      <c r="E745" s="78"/>
      <c r="F745" s="78"/>
      <c r="I745" s="79"/>
    </row>
    <row r="746" spans="4:9" ht="15" x14ac:dyDescent="0.25">
      <c r="D746" s="78"/>
      <c r="E746" s="78"/>
      <c r="F746" s="78"/>
      <c r="I746" s="79"/>
    </row>
    <row r="747" spans="4:9" ht="15" x14ac:dyDescent="0.25">
      <c r="D747" s="78"/>
      <c r="E747" s="78"/>
      <c r="F747" s="78"/>
      <c r="I747" s="79"/>
    </row>
    <row r="748" spans="4:9" ht="15" x14ac:dyDescent="0.25">
      <c r="D748" s="78"/>
      <c r="E748" s="78"/>
      <c r="F748" s="78"/>
      <c r="I748" s="79"/>
    </row>
    <row r="749" spans="4:9" ht="15" x14ac:dyDescent="0.25">
      <c r="D749" s="78"/>
      <c r="E749" s="78"/>
      <c r="F749" s="78"/>
      <c r="I749" s="79"/>
    </row>
    <row r="750" spans="4:9" ht="15" x14ac:dyDescent="0.25">
      <c r="D750" s="78"/>
      <c r="E750" s="78"/>
      <c r="F750" s="78"/>
      <c r="I750" s="79"/>
    </row>
    <row r="751" spans="4:9" ht="15" x14ac:dyDescent="0.25">
      <c r="D751" s="78"/>
      <c r="E751" s="78"/>
      <c r="F751" s="78"/>
      <c r="I751" s="79"/>
    </row>
    <row r="752" spans="4:9" ht="15" x14ac:dyDescent="0.25">
      <c r="D752" s="78"/>
      <c r="E752" s="78"/>
      <c r="F752" s="78"/>
      <c r="I752" s="79"/>
    </row>
    <row r="753" spans="4:9" ht="15" x14ac:dyDescent="0.25">
      <c r="D753" s="78"/>
      <c r="E753" s="78"/>
      <c r="F753" s="78"/>
      <c r="I753" s="79"/>
    </row>
    <row r="754" spans="4:9" ht="15" x14ac:dyDescent="0.25">
      <c r="D754" s="78"/>
      <c r="E754" s="78"/>
      <c r="F754" s="78"/>
      <c r="I754" s="79"/>
    </row>
    <row r="755" spans="4:9" ht="15" x14ac:dyDescent="0.25">
      <c r="D755" s="78"/>
      <c r="E755" s="78"/>
      <c r="F755" s="78"/>
      <c r="I755" s="79"/>
    </row>
    <row r="756" spans="4:9" ht="15" x14ac:dyDescent="0.25">
      <c r="D756" s="78"/>
      <c r="E756" s="78"/>
      <c r="F756" s="78"/>
      <c r="I756" s="79"/>
    </row>
    <row r="757" spans="4:9" ht="15" x14ac:dyDescent="0.25">
      <c r="D757" s="78"/>
      <c r="E757" s="78"/>
      <c r="F757" s="78"/>
      <c r="I757" s="79"/>
    </row>
    <row r="758" spans="4:9" ht="15" x14ac:dyDescent="0.25">
      <c r="D758" s="78"/>
      <c r="E758" s="78"/>
      <c r="F758" s="78"/>
      <c r="I758" s="79"/>
    </row>
    <row r="759" spans="4:9" ht="15" x14ac:dyDescent="0.25">
      <c r="D759" s="78"/>
      <c r="E759" s="78"/>
      <c r="F759" s="78"/>
      <c r="I759" s="79"/>
    </row>
    <row r="760" spans="4:9" ht="15" x14ac:dyDescent="0.25">
      <c r="D760" s="78"/>
      <c r="E760" s="78"/>
      <c r="F760" s="78"/>
      <c r="I760" s="79"/>
    </row>
    <row r="761" spans="4:9" ht="15" x14ac:dyDescent="0.25">
      <c r="D761" s="78"/>
      <c r="E761" s="78"/>
      <c r="F761" s="78"/>
      <c r="I761" s="79"/>
    </row>
    <row r="762" spans="4:9" ht="15" x14ac:dyDescent="0.25">
      <c r="D762" s="78"/>
      <c r="E762" s="78"/>
      <c r="F762" s="78"/>
      <c r="I762" s="79"/>
    </row>
    <row r="763" spans="4:9" ht="15" x14ac:dyDescent="0.25">
      <c r="D763" s="78"/>
      <c r="E763" s="78"/>
      <c r="F763" s="78"/>
      <c r="I763" s="79"/>
    </row>
    <row r="764" spans="4:9" ht="15" x14ac:dyDescent="0.25">
      <c r="D764" s="78"/>
      <c r="E764" s="78"/>
      <c r="F764" s="78"/>
      <c r="I764" s="79"/>
    </row>
    <row r="765" spans="4:9" ht="15" x14ac:dyDescent="0.25">
      <c r="D765" s="78"/>
      <c r="E765" s="78"/>
      <c r="F765" s="78"/>
      <c r="I765" s="79"/>
    </row>
    <row r="766" spans="4:9" ht="15" x14ac:dyDescent="0.25">
      <c r="D766" s="78"/>
      <c r="E766" s="78"/>
      <c r="F766" s="78"/>
      <c r="I766" s="79"/>
    </row>
    <row r="767" spans="4:9" ht="15" x14ac:dyDescent="0.25">
      <c r="D767" s="78"/>
      <c r="E767" s="78"/>
      <c r="F767" s="78"/>
      <c r="I767" s="79"/>
    </row>
    <row r="768" spans="4:9" ht="15" x14ac:dyDescent="0.25">
      <c r="D768" s="78"/>
      <c r="E768" s="78"/>
      <c r="F768" s="78"/>
      <c r="I768" s="79"/>
    </row>
    <row r="769" spans="4:9" ht="15" x14ac:dyDescent="0.25">
      <c r="D769" s="78"/>
      <c r="E769" s="78"/>
      <c r="F769" s="78"/>
      <c r="I769" s="79"/>
    </row>
    <row r="770" spans="4:9" ht="15" x14ac:dyDescent="0.25">
      <c r="D770" s="78"/>
      <c r="E770" s="78"/>
      <c r="F770" s="78"/>
      <c r="I770" s="79"/>
    </row>
    <row r="771" spans="4:9" ht="15" x14ac:dyDescent="0.25">
      <c r="D771" s="78"/>
      <c r="E771" s="78"/>
      <c r="F771" s="78"/>
      <c r="I771" s="79"/>
    </row>
    <row r="772" spans="4:9" ht="15" x14ac:dyDescent="0.25">
      <c r="D772" s="78"/>
      <c r="E772" s="78"/>
      <c r="F772" s="78"/>
      <c r="I772" s="79"/>
    </row>
    <row r="773" spans="4:9" ht="15" x14ac:dyDescent="0.25">
      <c r="D773" s="78"/>
      <c r="E773" s="78"/>
      <c r="F773" s="78"/>
      <c r="I773" s="79"/>
    </row>
    <row r="774" spans="4:9" ht="15" x14ac:dyDescent="0.25">
      <c r="D774" s="78"/>
      <c r="E774" s="78"/>
      <c r="F774" s="78"/>
      <c r="I774" s="79"/>
    </row>
    <row r="775" spans="4:9" ht="15" x14ac:dyDescent="0.25">
      <c r="D775" s="78"/>
      <c r="E775" s="78"/>
      <c r="F775" s="78"/>
      <c r="I775" s="79"/>
    </row>
    <row r="776" spans="4:9" ht="15" x14ac:dyDescent="0.25">
      <c r="D776" s="78"/>
      <c r="E776" s="78"/>
      <c r="F776" s="78"/>
      <c r="I776" s="79"/>
    </row>
    <row r="777" spans="4:9" ht="15" x14ac:dyDescent="0.25">
      <c r="D777" s="78"/>
      <c r="E777" s="78"/>
      <c r="F777" s="78"/>
      <c r="I777" s="79"/>
    </row>
    <row r="778" spans="4:9" ht="15" x14ac:dyDescent="0.25">
      <c r="D778" s="78"/>
      <c r="E778" s="78"/>
      <c r="F778" s="78"/>
      <c r="I778" s="79"/>
    </row>
    <row r="779" spans="4:9" ht="15" x14ac:dyDescent="0.25">
      <c r="D779" s="78"/>
      <c r="E779" s="78"/>
      <c r="F779" s="78"/>
      <c r="I779" s="79"/>
    </row>
    <row r="780" spans="4:9" ht="15" x14ac:dyDescent="0.25">
      <c r="D780" s="78"/>
      <c r="E780" s="78"/>
      <c r="F780" s="78"/>
      <c r="I780" s="79"/>
    </row>
    <row r="781" spans="4:9" ht="15" x14ac:dyDescent="0.25">
      <c r="D781" s="78"/>
      <c r="E781" s="78"/>
      <c r="F781" s="78"/>
      <c r="I781" s="79"/>
    </row>
    <row r="782" spans="4:9" ht="15" x14ac:dyDescent="0.25">
      <c r="D782" s="78"/>
      <c r="E782" s="78"/>
      <c r="F782" s="78"/>
      <c r="I782" s="79"/>
    </row>
    <row r="783" spans="4:9" ht="15" x14ac:dyDescent="0.25">
      <c r="D783" s="78"/>
      <c r="E783" s="78"/>
      <c r="F783" s="78"/>
      <c r="I783" s="79"/>
    </row>
    <row r="784" spans="4:9" ht="15" x14ac:dyDescent="0.25">
      <c r="D784" s="78"/>
      <c r="E784" s="78"/>
      <c r="F784" s="78"/>
      <c r="I784" s="79"/>
    </row>
    <row r="785" spans="4:9" ht="15" x14ac:dyDescent="0.25">
      <c r="D785" s="78"/>
      <c r="E785" s="78"/>
      <c r="F785" s="78"/>
      <c r="I785" s="79"/>
    </row>
    <row r="786" spans="4:9" ht="15" x14ac:dyDescent="0.25">
      <c r="D786" s="78"/>
      <c r="E786" s="78"/>
      <c r="F786" s="78"/>
      <c r="I786" s="79"/>
    </row>
    <row r="787" spans="4:9" ht="15" x14ac:dyDescent="0.25">
      <c r="D787" s="78"/>
      <c r="E787" s="78"/>
      <c r="F787" s="78"/>
      <c r="I787" s="79"/>
    </row>
    <row r="788" spans="4:9" ht="15" x14ac:dyDescent="0.25">
      <c r="D788" s="78"/>
      <c r="E788" s="78"/>
      <c r="F788" s="78"/>
      <c r="I788" s="79"/>
    </row>
    <row r="789" spans="4:9" ht="15" x14ac:dyDescent="0.25">
      <c r="D789" s="78"/>
      <c r="E789" s="78"/>
      <c r="F789" s="78"/>
      <c r="I789" s="79"/>
    </row>
    <row r="790" spans="4:9" ht="15" x14ac:dyDescent="0.25">
      <c r="D790" s="78"/>
      <c r="E790" s="78"/>
      <c r="F790" s="78"/>
      <c r="I790" s="79"/>
    </row>
    <row r="791" spans="4:9" ht="15" x14ac:dyDescent="0.25">
      <c r="D791" s="78"/>
      <c r="E791" s="78"/>
      <c r="F791" s="78"/>
      <c r="I791" s="79"/>
    </row>
    <row r="792" spans="4:9" ht="15" x14ac:dyDescent="0.25">
      <c r="D792" s="78"/>
      <c r="E792" s="78"/>
      <c r="F792" s="78"/>
      <c r="I792" s="79"/>
    </row>
    <row r="793" spans="4:9" ht="15" x14ac:dyDescent="0.25">
      <c r="D793" s="78"/>
      <c r="E793" s="78"/>
      <c r="F793" s="78"/>
      <c r="I793" s="79"/>
    </row>
    <row r="794" spans="4:9" ht="15" x14ac:dyDescent="0.25">
      <c r="D794" s="78"/>
      <c r="E794" s="78"/>
      <c r="F794" s="78"/>
      <c r="I794" s="79"/>
    </row>
    <row r="795" spans="4:9" ht="15" x14ac:dyDescent="0.25">
      <c r="D795" s="78"/>
      <c r="E795" s="78"/>
      <c r="F795" s="78"/>
      <c r="I795" s="79"/>
    </row>
    <row r="796" spans="4:9" ht="15" x14ac:dyDescent="0.25">
      <c r="D796" s="78"/>
      <c r="E796" s="78"/>
      <c r="F796" s="78"/>
      <c r="I796" s="79"/>
    </row>
    <row r="797" spans="4:9" ht="15" x14ac:dyDescent="0.25">
      <c r="D797" s="78"/>
      <c r="E797" s="78"/>
      <c r="F797" s="78"/>
      <c r="I797" s="79"/>
    </row>
    <row r="798" spans="4:9" ht="15" x14ac:dyDescent="0.25">
      <c r="D798" s="78"/>
      <c r="E798" s="78"/>
      <c r="F798" s="78"/>
      <c r="I798" s="79"/>
    </row>
    <row r="799" spans="4:9" ht="15" x14ac:dyDescent="0.25">
      <c r="D799" s="78"/>
      <c r="E799" s="78"/>
      <c r="F799" s="78"/>
      <c r="I799" s="79"/>
    </row>
    <row r="800" spans="4:9" ht="15" x14ac:dyDescent="0.25">
      <c r="D800" s="78"/>
      <c r="E800" s="78"/>
      <c r="F800" s="78"/>
      <c r="I800" s="79"/>
    </row>
    <row r="801" spans="4:9" ht="15" x14ac:dyDescent="0.25">
      <c r="D801" s="78"/>
      <c r="E801" s="78"/>
      <c r="F801" s="78"/>
      <c r="I801" s="79"/>
    </row>
    <row r="802" spans="4:9" ht="15" x14ac:dyDescent="0.25">
      <c r="D802" s="78"/>
      <c r="E802" s="78"/>
      <c r="F802" s="78"/>
      <c r="I802" s="79"/>
    </row>
    <row r="803" spans="4:9" ht="15" x14ac:dyDescent="0.25">
      <c r="D803" s="78"/>
      <c r="E803" s="78"/>
      <c r="F803" s="78"/>
      <c r="I803" s="79"/>
    </row>
    <row r="804" spans="4:9" ht="15" x14ac:dyDescent="0.25">
      <c r="D804" s="78"/>
      <c r="E804" s="78"/>
      <c r="F804" s="78"/>
      <c r="I804" s="79"/>
    </row>
    <row r="805" spans="4:9" ht="15" x14ac:dyDescent="0.25">
      <c r="D805" s="78"/>
      <c r="E805" s="78"/>
      <c r="F805" s="78"/>
      <c r="I805" s="79"/>
    </row>
    <row r="806" spans="4:9" ht="15" x14ac:dyDescent="0.25">
      <c r="D806" s="78"/>
      <c r="E806" s="78"/>
      <c r="F806" s="78"/>
      <c r="I806" s="79"/>
    </row>
    <row r="807" spans="4:9" ht="15" x14ac:dyDescent="0.25">
      <c r="D807" s="78"/>
      <c r="E807" s="78"/>
      <c r="F807" s="78"/>
      <c r="I807" s="79"/>
    </row>
    <row r="808" spans="4:9" ht="15" x14ac:dyDescent="0.25">
      <c r="D808" s="78"/>
      <c r="E808" s="78"/>
      <c r="F808" s="78"/>
      <c r="I808" s="79"/>
    </row>
    <row r="809" spans="4:9" ht="15" x14ac:dyDescent="0.25">
      <c r="D809" s="78"/>
      <c r="E809" s="78"/>
      <c r="F809" s="78"/>
      <c r="I809" s="79"/>
    </row>
    <row r="810" spans="4:9" ht="15" x14ac:dyDescent="0.25">
      <c r="D810" s="78"/>
      <c r="E810" s="78"/>
      <c r="F810" s="78"/>
      <c r="I810" s="79"/>
    </row>
    <row r="811" spans="4:9" ht="15" x14ac:dyDescent="0.25">
      <c r="D811" s="78"/>
      <c r="E811" s="78"/>
      <c r="F811" s="78"/>
      <c r="I811" s="79"/>
    </row>
    <row r="812" spans="4:9" ht="15" x14ac:dyDescent="0.25">
      <c r="D812" s="78"/>
      <c r="E812" s="78"/>
      <c r="F812" s="78"/>
      <c r="I812" s="79"/>
    </row>
    <row r="813" spans="4:9" ht="15" x14ac:dyDescent="0.25">
      <c r="D813" s="78"/>
      <c r="E813" s="78"/>
      <c r="F813" s="78"/>
      <c r="I813" s="79"/>
    </row>
    <row r="814" spans="4:9" ht="15" x14ac:dyDescent="0.25">
      <c r="D814" s="78"/>
      <c r="E814" s="78"/>
      <c r="F814" s="78"/>
      <c r="I814" s="79"/>
    </row>
    <row r="815" spans="4:9" ht="15" x14ac:dyDescent="0.25">
      <c r="D815" s="78"/>
      <c r="E815" s="78"/>
      <c r="F815" s="78"/>
      <c r="I815" s="79"/>
    </row>
    <row r="816" spans="4:9" ht="15" x14ac:dyDescent="0.25">
      <c r="D816" s="78"/>
      <c r="E816" s="78"/>
      <c r="F816" s="78"/>
      <c r="I816" s="79"/>
    </row>
    <row r="817" spans="4:9" ht="15" x14ac:dyDescent="0.25">
      <c r="D817" s="78"/>
      <c r="E817" s="78"/>
      <c r="F817" s="78"/>
      <c r="I817" s="79"/>
    </row>
    <row r="818" spans="4:9" ht="15" x14ac:dyDescent="0.25">
      <c r="D818" s="78"/>
      <c r="E818" s="78"/>
      <c r="F818" s="78"/>
      <c r="I818" s="79"/>
    </row>
    <row r="819" spans="4:9" ht="15" x14ac:dyDescent="0.25">
      <c r="D819" s="78"/>
      <c r="E819" s="78"/>
      <c r="F819" s="78"/>
      <c r="I819" s="79"/>
    </row>
    <row r="820" spans="4:9" ht="15" x14ac:dyDescent="0.25">
      <c r="D820" s="78"/>
      <c r="E820" s="78"/>
      <c r="F820" s="78"/>
      <c r="I820" s="79"/>
    </row>
    <row r="821" spans="4:9" ht="15" x14ac:dyDescent="0.25">
      <c r="D821" s="78"/>
      <c r="E821" s="78"/>
      <c r="F821" s="78"/>
      <c r="I821" s="79"/>
    </row>
    <row r="822" spans="4:9" ht="15" x14ac:dyDescent="0.25">
      <c r="D822" s="78"/>
      <c r="E822" s="78"/>
      <c r="F822" s="78"/>
      <c r="I822" s="79"/>
    </row>
    <row r="823" spans="4:9" ht="15" x14ac:dyDescent="0.25">
      <c r="D823" s="78"/>
      <c r="E823" s="78"/>
      <c r="F823" s="78"/>
      <c r="I823" s="79"/>
    </row>
    <row r="824" spans="4:9" ht="15" x14ac:dyDescent="0.25">
      <c r="D824" s="78"/>
      <c r="E824" s="78"/>
      <c r="F824" s="78"/>
      <c r="I824" s="79"/>
    </row>
    <row r="825" spans="4:9" ht="15" x14ac:dyDescent="0.25">
      <c r="D825" s="78"/>
      <c r="E825" s="78"/>
      <c r="F825" s="78"/>
      <c r="I825" s="79"/>
    </row>
    <row r="826" spans="4:9" ht="15" x14ac:dyDescent="0.25">
      <c r="D826" s="78"/>
      <c r="E826" s="78"/>
      <c r="F826" s="78"/>
      <c r="I826" s="79"/>
    </row>
    <row r="827" spans="4:9" ht="15" x14ac:dyDescent="0.25">
      <c r="D827" s="78"/>
      <c r="E827" s="78"/>
      <c r="F827" s="78"/>
      <c r="I827" s="79"/>
    </row>
    <row r="828" spans="4:9" ht="15" x14ac:dyDescent="0.25">
      <c r="D828" s="78"/>
      <c r="E828" s="78"/>
      <c r="F828" s="78"/>
      <c r="I828" s="79"/>
    </row>
    <row r="829" spans="4:9" ht="15" x14ac:dyDescent="0.25">
      <c r="D829" s="78"/>
      <c r="E829" s="78"/>
      <c r="F829" s="78"/>
      <c r="I829" s="79"/>
    </row>
    <row r="830" spans="4:9" ht="15" x14ac:dyDescent="0.25">
      <c r="D830" s="78"/>
      <c r="E830" s="78"/>
      <c r="F830" s="78"/>
      <c r="I830" s="79"/>
    </row>
    <row r="831" spans="4:9" ht="15" x14ac:dyDescent="0.25">
      <c r="D831" s="78"/>
      <c r="E831" s="78"/>
      <c r="F831" s="78"/>
      <c r="I831" s="79"/>
    </row>
    <row r="832" spans="4:9" ht="15" x14ac:dyDescent="0.25">
      <c r="D832" s="78"/>
      <c r="E832" s="78"/>
      <c r="F832" s="78"/>
      <c r="I832" s="79"/>
    </row>
    <row r="833" spans="4:9" ht="15" x14ac:dyDescent="0.25">
      <c r="D833" s="78"/>
      <c r="E833" s="78"/>
      <c r="F833" s="78"/>
      <c r="I833" s="79"/>
    </row>
    <row r="834" spans="4:9" ht="15" x14ac:dyDescent="0.25">
      <c r="D834" s="78"/>
      <c r="E834" s="78"/>
      <c r="F834" s="78"/>
      <c r="I834" s="79"/>
    </row>
    <row r="835" spans="4:9" ht="15" x14ac:dyDescent="0.25">
      <c r="D835" s="78"/>
      <c r="E835" s="78"/>
      <c r="F835" s="78"/>
      <c r="I835" s="79"/>
    </row>
    <row r="836" spans="4:9" ht="15" x14ac:dyDescent="0.25">
      <c r="D836" s="78"/>
      <c r="E836" s="78"/>
      <c r="F836" s="78"/>
      <c r="I836" s="79"/>
    </row>
    <row r="837" spans="4:9" ht="15" x14ac:dyDescent="0.25">
      <c r="D837" s="78"/>
      <c r="E837" s="78"/>
      <c r="F837" s="78"/>
      <c r="I837" s="79"/>
    </row>
    <row r="838" spans="4:9" ht="15" x14ac:dyDescent="0.25">
      <c r="D838" s="78"/>
      <c r="E838" s="78"/>
      <c r="F838" s="78"/>
      <c r="I838" s="79"/>
    </row>
    <row r="839" spans="4:9" ht="15" x14ac:dyDescent="0.25">
      <c r="D839" s="78"/>
      <c r="E839" s="78"/>
      <c r="F839" s="78"/>
      <c r="I839" s="79"/>
    </row>
    <row r="840" spans="4:9" ht="15" x14ac:dyDescent="0.25">
      <c r="D840" s="78"/>
      <c r="E840" s="78"/>
      <c r="F840" s="78"/>
      <c r="I840" s="79"/>
    </row>
    <row r="841" spans="4:9" ht="15" x14ac:dyDescent="0.25">
      <c r="D841" s="78"/>
      <c r="E841" s="78"/>
      <c r="F841" s="78"/>
      <c r="I841" s="79"/>
    </row>
    <row r="842" spans="4:9" ht="15" x14ac:dyDescent="0.25">
      <c r="D842" s="78"/>
      <c r="E842" s="78"/>
      <c r="F842" s="78"/>
      <c r="I842" s="79"/>
    </row>
    <row r="843" spans="4:9" ht="15" x14ac:dyDescent="0.25">
      <c r="D843" s="78"/>
      <c r="E843" s="78"/>
      <c r="F843" s="78"/>
      <c r="I843" s="79"/>
    </row>
    <row r="844" spans="4:9" ht="15" x14ac:dyDescent="0.25">
      <c r="D844" s="78"/>
      <c r="E844" s="78"/>
      <c r="F844" s="78"/>
      <c r="I844" s="79"/>
    </row>
    <row r="845" spans="4:9" ht="15" x14ac:dyDescent="0.25">
      <c r="D845" s="78"/>
      <c r="E845" s="78"/>
      <c r="F845" s="78"/>
      <c r="I845" s="79"/>
    </row>
    <row r="846" spans="4:9" ht="15" x14ac:dyDescent="0.25">
      <c r="D846" s="78"/>
      <c r="E846" s="78"/>
      <c r="F846" s="78"/>
      <c r="I846" s="79"/>
    </row>
    <row r="847" spans="4:9" ht="15" x14ac:dyDescent="0.25">
      <c r="D847" s="78"/>
      <c r="E847" s="78"/>
      <c r="F847" s="78"/>
      <c r="I847" s="79"/>
    </row>
    <row r="848" spans="4:9" ht="15" x14ac:dyDescent="0.25">
      <c r="D848" s="78"/>
      <c r="E848" s="78"/>
      <c r="F848" s="78"/>
      <c r="I848" s="79"/>
    </row>
    <row r="849" spans="4:9" ht="15" x14ac:dyDescent="0.25">
      <c r="D849" s="78"/>
      <c r="E849" s="78"/>
      <c r="F849" s="78"/>
      <c r="I849" s="79"/>
    </row>
    <row r="850" spans="4:9" ht="15" x14ac:dyDescent="0.25">
      <c r="D850" s="78"/>
      <c r="E850" s="78"/>
      <c r="F850" s="78"/>
      <c r="I850" s="79"/>
    </row>
    <row r="851" spans="4:9" ht="15" x14ac:dyDescent="0.25">
      <c r="D851" s="78"/>
      <c r="E851" s="78"/>
      <c r="F851" s="78"/>
      <c r="I851" s="79"/>
    </row>
    <row r="852" spans="4:9" ht="15" x14ac:dyDescent="0.25">
      <c r="D852" s="78"/>
      <c r="E852" s="78"/>
      <c r="F852" s="78"/>
      <c r="I852" s="79"/>
    </row>
    <row r="853" spans="4:9" ht="15" x14ac:dyDescent="0.25">
      <c r="D853" s="78"/>
      <c r="E853" s="78"/>
      <c r="F853" s="78"/>
      <c r="I853" s="79"/>
    </row>
    <row r="854" spans="4:9" ht="15" x14ac:dyDescent="0.25">
      <c r="D854" s="78"/>
      <c r="E854" s="78"/>
      <c r="F854" s="78"/>
      <c r="I854" s="79"/>
    </row>
    <row r="855" spans="4:9" ht="15" x14ac:dyDescent="0.25">
      <c r="D855" s="78"/>
      <c r="E855" s="78"/>
      <c r="F855" s="78"/>
      <c r="I855" s="79"/>
    </row>
    <row r="856" spans="4:9" ht="15" x14ac:dyDescent="0.25">
      <c r="D856" s="78"/>
      <c r="E856" s="78"/>
      <c r="F856" s="78"/>
      <c r="I856" s="79"/>
    </row>
    <row r="857" spans="4:9" ht="15" x14ac:dyDescent="0.25">
      <c r="D857" s="78"/>
      <c r="E857" s="78"/>
      <c r="F857" s="78"/>
      <c r="I857" s="79"/>
    </row>
    <row r="858" spans="4:9" ht="15" x14ac:dyDescent="0.25">
      <c r="D858" s="78"/>
      <c r="E858" s="78"/>
      <c r="F858" s="78"/>
      <c r="I858" s="79"/>
    </row>
    <row r="859" spans="4:9" ht="15" x14ac:dyDescent="0.25">
      <c r="D859" s="78"/>
      <c r="E859" s="78"/>
      <c r="F859" s="78"/>
      <c r="I859" s="79"/>
    </row>
    <row r="860" spans="4:9" ht="15" x14ac:dyDescent="0.25">
      <c r="D860" s="78"/>
      <c r="E860" s="78"/>
      <c r="F860" s="78"/>
      <c r="I860" s="79"/>
    </row>
    <row r="861" spans="4:9" ht="15" x14ac:dyDescent="0.25">
      <c r="D861" s="78"/>
      <c r="E861" s="78"/>
      <c r="F861" s="78"/>
      <c r="I861" s="79"/>
    </row>
    <row r="862" spans="4:9" ht="15" x14ac:dyDescent="0.25">
      <c r="D862" s="78"/>
      <c r="E862" s="78"/>
      <c r="F862" s="78"/>
      <c r="I862" s="79"/>
    </row>
  </sheetData>
  <autoFilter ref="A3:M123" xr:uid="{00000000-0001-0000-0100-000000000000}"/>
  <mergeCells count="1">
    <mergeCell ref="I1:K1"/>
  </mergeCells>
  <pageMargins left="0.511811024" right="0.511811024" top="0.78740157499999996" bottom="0.78740157499999996" header="0.31496062000000002" footer="0.31496062000000002"/>
  <pageSetup paperSize="9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8F7A8-2B2B-487E-9877-B3095355589C}">
  <dimension ref="C2:E8"/>
  <sheetViews>
    <sheetView showGridLines="0" workbookViewId="0">
      <selection activeCell="E17" sqref="E17"/>
    </sheetView>
  </sheetViews>
  <sheetFormatPr defaultRowHeight="12.75" x14ac:dyDescent="0.2"/>
  <cols>
    <col min="1" max="2" width="9.140625" style="17"/>
    <col min="3" max="3" width="12.5703125" style="76" customWidth="1"/>
    <col min="4" max="4" width="16.85546875" style="17" bestFit="1" customWidth="1"/>
    <col min="5" max="5" width="16.85546875" style="17" customWidth="1"/>
    <col min="6" max="16384" width="9.140625" style="17"/>
  </cols>
  <sheetData>
    <row r="2" spans="3:5" x14ac:dyDescent="0.2">
      <c r="C2" s="130" t="s">
        <v>70</v>
      </c>
      <c r="D2" s="130" t="s">
        <v>57</v>
      </c>
      <c r="E2" s="130" t="s">
        <v>69</v>
      </c>
    </row>
    <row r="3" spans="3:5" ht="15" x14ac:dyDescent="0.25">
      <c r="C3" s="134" t="s">
        <v>55</v>
      </c>
      <c r="D3" s="135">
        <v>516519.31</v>
      </c>
      <c r="E3" s="136">
        <f>D3/$D$8</f>
        <v>1.3404218964818512E-2</v>
      </c>
    </row>
    <row r="4" spans="3:5" ht="15" x14ac:dyDescent="0.25">
      <c r="C4" s="140" t="s">
        <v>58</v>
      </c>
      <c r="D4" s="141">
        <v>652642.72</v>
      </c>
      <c r="E4" s="142">
        <f t="shared" ref="E4:E8" si="0">D4/$D$8</f>
        <v>1.6936764522268756E-2</v>
      </c>
    </row>
    <row r="5" spans="3:5" ht="15" x14ac:dyDescent="0.25">
      <c r="C5" s="140" t="s">
        <v>59</v>
      </c>
      <c r="D5" s="141">
        <v>2005928.48</v>
      </c>
      <c r="E5" s="142">
        <f t="shared" si="0"/>
        <v>5.2055952319934699E-2</v>
      </c>
    </row>
    <row r="6" spans="3:5" ht="15" x14ac:dyDescent="0.25">
      <c r="C6" s="137" t="s">
        <v>60</v>
      </c>
      <c r="D6" s="138">
        <v>1337996.3800000001</v>
      </c>
      <c r="E6" s="139">
        <f t="shared" si="0"/>
        <v>3.4722412317275263E-2</v>
      </c>
    </row>
    <row r="7" spans="3:5" ht="15" x14ac:dyDescent="0.25">
      <c r="C7" s="137" t="s">
        <v>61</v>
      </c>
      <c r="D7" s="138">
        <v>34020997.889999971</v>
      </c>
      <c r="E7" s="139">
        <f t="shared" si="0"/>
        <v>0.88288065187570275</v>
      </c>
    </row>
    <row r="8" spans="3:5" ht="15" x14ac:dyDescent="0.25">
      <c r="C8" s="132" t="s">
        <v>62</v>
      </c>
      <c r="D8" s="133">
        <f>SUM(D3:D7)</f>
        <v>38534084.779999971</v>
      </c>
      <c r="E8" s="131">
        <f t="shared" si="0"/>
        <v>1</v>
      </c>
    </row>
  </sheetData>
  <pageMargins left="0.511811024" right="0.511811024" top="0.78740157499999996" bottom="0.78740157499999996" header="0.31496062000000002" footer="0.31496062000000002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Cobertura Estoques</vt:lpstr>
      <vt:lpstr>Cobertura Estoques x Política</vt:lpstr>
      <vt:lpstr>Base Inventory Health</vt:lpstr>
      <vt:lpstr>Gráfico_Inv. Health</vt:lpstr>
      <vt:lpstr>Giro dos Estoques</vt:lpstr>
      <vt:lpstr>Base de Dados aging</vt:lpstr>
      <vt:lpstr>Gráfico Aging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WIN-10</dc:creator>
  <cp:lastModifiedBy>Ulisses Lima Messias</cp:lastModifiedBy>
  <dcterms:created xsi:type="dcterms:W3CDTF">2021-02-12T11:54:56Z</dcterms:created>
  <dcterms:modified xsi:type="dcterms:W3CDTF">2024-01-10T13:02:46Z</dcterms:modified>
</cp:coreProperties>
</file>